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Napájecí zdroje" sheetId="2" r:id="rId2"/>
    <sheet name="PS02 - PZS P2147 km 78,95..." sheetId="3" r:id="rId3"/>
    <sheet name="PS03 - PZS P2350 km 31,89..." sheetId="4" r:id="rId4"/>
    <sheet name="PS04 - PZS P2154 km 99,18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'PS01 - Napájecí zdroje'!$C$117:$K$225</definedName>
    <definedName name="_xlnm.Print_Area" localSheetId="1">'PS01 - Napájecí zdroje'!$C$105:$K$225</definedName>
    <definedName name="_xlnm.Print_Titles" localSheetId="1">'PS01 - Napájecí zdroje'!$117:$117</definedName>
    <definedName name="_xlnm._FilterDatabase" localSheetId="2" hidden="1">'PS02 - PZS P2147 km 78,95...'!$C$120:$K$207</definedName>
    <definedName name="_xlnm.Print_Area" localSheetId="2">'PS02 - PZS P2147 km 78,95...'!$C$108:$K$207</definedName>
    <definedName name="_xlnm.Print_Titles" localSheetId="2">'PS02 - PZS P2147 km 78,95...'!$120:$120</definedName>
    <definedName name="_xlnm._FilterDatabase" localSheetId="3" hidden="1">'PS03 - PZS P2350 km 31,89...'!$C$120:$K$207</definedName>
    <definedName name="_xlnm.Print_Area" localSheetId="3">'PS03 - PZS P2350 km 31,89...'!$C$108:$K$207</definedName>
    <definedName name="_xlnm.Print_Titles" localSheetId="3">'PS03 - PZS P2350 km 31,89...'!$120:$120</definedName>
    <definedName name="_xlnm._FilterDatabase" localSheetId="4" hidden="1">'PS04 - PZS P2154 km 99,18...'!$C$120:$K$205</definedName>
    <definedName name="_xlnm.Print_Area" localSheetId="4">'PS04 - PZS P2154 km 99,18...'!$C$108:$K$205</definedName>
    <definedName name="_xlnm.Print_Titles" localSheetId="4">'PS04 - PZS P2154 km 99,18...'!$120:$120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F115"/>
  <c r="E113"/>
  <c r="J92"/>
  <c r="F89"/>
  <c r="E87"/>
  <c r="J21"/>
  <c r="E21"/>
  <c r="J91"/>
  <c r="J20"/>
  <c r="J18"/>
  <c r="E18"/>
  <c r="F118"/>
  <c r="J17"/>
  <c r="J15"/>
  <c r="E15"/>
  <c r="F117"/>
  <c r="J14"/>
  <c r="J12"/>
  <c r="J89"/>
  <c r="E7"/>
  <c r="E111"/>
  <c i="4" r="J37"/>
  <c r="J36"/>
  <c i="1" r="AY97"/>
  <c i="4" r="J35"/>
  <c i="1" r="AX97"/>
  <c i="4"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92"/>
  <c r="J17"/>
  <c r="J15"/>
  <c r="E15"/>
  <c r="F117"/>
  <c r="J14"/>
  <c r="J12"/>
  <c r="J89"/>
  <c r="E7"/>
  <c r="E111"/>
  <c i="3" r="J37"/>
  <c r="J36"/>
  <c i="1" r="AY96"/>
  <c i="3" r="J35"/>
  <c i="1" r="AX96"/>
  <c i="3"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91"/>
  <c r="J20"/>
  <c r="J18"/>
  <c r="E18"/>
  <c r="F92"/>
  <c r="J17"/>
  <c r="J15"/>
  <c r="E15"/>
  <c r="F117"/>
  <c r="J14"/>
  <c r="J12"/>
  <c r="J115"/>
  <c r="E7"/>
  <c r="E85"/>
  <c i="2" r="J37"/>
  <c r="J36"/>
  <c i="1" r="AY95"/>
  <c i="2" r="J35"/>
  <c i="1" r="AX95"/>
  <c i="2"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5"/>
  <c r="F112"/>
  <c r="E110"/>
  <c r="J92"/>
  <c r="F89"/>
  <c r="E87"/>
  <c r="J21"/>
  <c r="E21"/>
  <c r="J114"/>
  <c r="J20"/>
  <c r="J18"/>
  <c r="E18"/>
  <c r="F92"/>
  <c r="J17"/>
  <c r="J15"/>
  <c r="E15"/>
  <c r="F114"/>
  <c r="J14"/>
  <c r="J12"/>
  <c r="J89"/>
  <c r="E7"/>
  <c r="E85"/>
  <c i="1" r="L90"/>
  <c r="AM90"/>
  <c r="AM89"/>
  <c r="L89"/>
  <c r="AM87"/>
  <c r="L87"/>
  <c r="L85"/>
  <c r="L84"/>
  <c i="2" r="J221"/>
  <c r="BK209"/>
  <c r="J197"/>
  <c r="J158"/>
  <c r="BK181"/>
  <c r="BK154"/>
  <c r="BK135"/>
  <c r="BK224"/>
  <c r="J215"/>
  <c r="BK205"/>
  <c r="J174"/>
  <c r="BK156"/>
  <c r="BK143"/>
  <c r="J131"/>
  <c r="J195"/>
  <c r="BK168"/>
  <c r="BK149"/>
  <c r="J139"/>
  <c r="J201"/>
  <c r="BK189"/>
  <c r="BK133"/>
  <c i="3" r="BK185"/>
  <c r="BK151"/>
  <c r="BK133"/>
  <c r="BK198"/>
  <c r="J139"/>
  <c r="J195"/>
  <c r="J182"/>
  <c r="J147"/>
  <c r="J129"/>
  <c r="BK168"/>
  <c r="BK149"/>
  <c r="J204"/>
  <c r="J170"/>
  <c r="J201"/>
  <c r="J143"/>
  <c i="4" r="BK178"/>
  <c r="BK153"/>
  <c r="BK123"/>
  <c r="BK182"/>
  <c r="BK170"/>
  <c r="BK137"/>
  <c r="J198"/>
  <c r="J137"/>
  <c r="J201"/>
  <c r="J182"/>
  <c r="BK162"/>
  <c r="J143"/>
  <c r="J187"/>
  <c r="J153"/>
  <c r="J195"/>
  <c r="BK172"/>
  <c r="BK133"/>
  <c i="5" r="BK189"/>
  <c r="BK162"/>
  <c r="J141"/>
  <c r="J172"/>
  <c r="J156"/>
  <c r="BK125"/>
  <c r="J185"/>
  <c r="BK141"/>
  <c r="BK196"/>
  <c r="BK174"/>
  <c r="BK145"/>
  <c r="J193"/>
  <c r="BK178"/>
  <c r="BK151"/>
  <c r="J139"/>
  <c i="2" r="J224"/>
  <c r="J207"/>
  <c r="BK199"/>
  <c r="J178"/>
  <c r="BK129"/>
  <c r="BK178"/>
  <c r="BK166"/>
  <c r="J149"/>
  <c i="1" r="AS94"/>
  <c i="2" r="J189"/>
  <c r="BK162"/>
  <c r="BK145"/>
  <c r="J133"/>
  <c r="BK193"/>
  <c r="BK164"/>
  <c r="J147"/>
  <c r="J129"/>
  <c r="BK197"/>
  <c r="BK185"/>
  <c r="J164"/>
  <c r="J123"/>
  <c i="3" r="BK178"/>
  <c r="BK147"/>
  <c r="BK206"/>
  <c r="J160"/>
  <c r="J135"/>
  <c r="BK191"/>
  <c r="BK176"/>
  <c r="J141"/>
  <c r="BK204"/>
  <c r="BK160"/>
  <c r="BK143"/>
  <c r="J178"/>
  <c r="J158"/>
  <c r="J137"/>
  <c r="J176"/>
  <c r="J123"/>
  <c i="4" r="J162"/>
  <c r="BK141"/>
  <c r="BK193"/>
  <c r="BK168"/>
  <c r="J133"/>
  <c r="BK195"/>
  <c r="J145"/>
  <c r="J127"/>
  <c r="BK174"/>
  <c r="J158"/>
  <c r="BK189"/>
  <c r="J168"/>
  <c r="J125"/>
  <c r="J151"/>
  <c i="5" r="BK193"/>
  <c r="J176"/>
  <c r="J149"/>
  <c r="J202"/>
  <c r="J160"/>
  <c r="J135"/>
  <c r="J180"/>
  <c r="J133"/>
  <c r="BK180"/>
  <c r="J158"/>
  <c r="BK127"/>
  <c r="BK199"/>
  <c r="BK172"/>
  <c r="BK160"/>
  <c r="J145"/>
  <c r="J125"/>
  <c i="2" r="J217"/>
  <c r="BK213"/>
  <c r="J203"/>
  <c r="J187"/>
  <c r="J185"/>
  <c r="J170"/>
  <c r="J151"/>
  <c r="J125"/>
  <c r="BK221"/>
  <c r="J213"/>
  <c r="BK207"/>
  <c r="J183"/>
  <c r="J160"/>
  <c r="BK147"/>
  <c r="J135"/>
  <c r="BK123"/>
  <c r="BK170"/>
  <c r="J156"/>
  <c r="BK121"/>
  <c r="BK195"/>
  <c r="J176"/>
  <c r="J141"/>
  <c i="3" r="BK193"/>
  <c r="J168"/>
  <c r="BK125"/>
  <c r="BK187"/>
  <c r="BK153"/>
  <c r="BK123"/>
  <c r="BK180"/>
  <c r="J156"/>
  <c r="J193"/>
  <c r="J166"/>
  <c r="J153"/>
  <c r="BK135"/>
  <c r="J174"/>
  <c r="BK166"/>
  <c r="J206"/>
  <c r="J189"/>
  <c r="BK139"/>
  <c i="4" r="J172"/>
  <c r="BK147"/>
  <c r="BK135"/>
  <c r="J204"/>
  <c r="J174"/>
  <c r="J139"/>
  <c r="BK204"/>
  <c r="BK156"/>
  <c r="BK198"/>
  <c r="BK180"/>
  <c r="BK151"/>
  <c r="J191"/>
  <c r="J156"/>
  <c r="BK187"/>
  <c r="BK160"/>
  <c r="BK129"/>
  <c i="5" r="BK185"/>
  <c r="BK158"/>
  <c r="BK133"/>
  <c r="J196"/>
  <c r="BK164"/>
  <c r="J143"/>
  <c r="J199"/>
  <c r="J164"/>
  <c r="BK129"/>
  <c r="BK183"/>
  <c r="J166"/>
  <c r="BK131"/>
  <c r="BK204"/>
  <c r="BK187"/>
  <c r="BK166"/>
  <c r="J147"/>
  <c r="J131"/>
  <c i="2" r="BK215"/>
  <c r="J205"/>
  <c r="J191"/>
  <c r="BK176"/>
  <c r="BK127"/>
  <c r="J168"/>
  <c r="BK139"/>
  <c r="BK219"/>
  <c r="J211"/>
  <c r="J193"/>
  <c r="J172"/>
  <c r="J154"/>
  <c r="BK137"/>
  <c r="J121"/>
  <c r="J181"/>
  <c r="BK158"/>
  <c r="J143"/>
  <c r="J119"/>
  <c r="BK191"/>
  <c r="BK174"/>
  <c r="BK131"/>
  <c i="3" r="J149"/>
  <c r="J127"/>
  <c r="J191"/>
  <c r="BK158"/>
  <c r="BK129"/>
  <c r="J187"/>
  <c r="BK170"/>
  <c r="J133"/>
  <c r="BK182"/>
  <c r="J162"/>
  <c r="J145"/>
  <c r="BK189"/>
  <c r="J164"/>
  <c r="BK145"/>
  <c r="BK195"/>
  <c r="BK162"/>
  <c i="4" r="J166"/>
  <c r="BK145"/>
  <c r="J129"/>
  <c r="BK201"/>
  <c r="J176"/>
  <c r="BK149"/>
  <c r="BK206"/>
  <c r="BK164"/>
  <c r="BK131"/>
  <c r="BK191"/>
  <c r="J170"/>
  <c r="BK127"/>
  <c r="J185"/>
  <c r="BK143"/>
  <c r="J180"/>
  <c r="J135"/>
  <c i="5" r="J183"/>
  <c r="BK147"/>
  <c r="BK123"/>
  <c r="J168"/>
  <c r="J151"/>
  <c r="BK143"/>
  <c r="J204"/>
  <c r="J178"/>
  <c r="J154"/>
  <c r="J123"/>
  <c r="J191"/>
  <c r="BK170"/>
  <c r="BK154"/>
  <c r="J137"/>
  <c i="2" r="J219"/>
  <c r="BK211"/>
  <c r="BK201"/>
  <c r="J162"/>
  <c r="BK119"/>
  <c r="BK172"/>
  <c r="BK160"/>
  <c r="J127"/>
  <c r="BK217"/>
  <c r="J209"/>
  <c r="BK203"/>
  <c r="J166"/>
  <c r="BK141"/>
  <c r="BK125"/>
  <c r="J199"/>
  <c r="BK183"/>
  <c r="BK151"/>
  <c r="J137"/>
  <c r="BK187"/>
  <c r="J145"/>
  <c i="3" r="J198"/>
  <c r="J172"/>
  <c r="BK137"/>
  <c r="BK201"/>
  <c r="BK141"/>
  <c r="J125"/>
  <c r="J185"/>
  <c r="BK164"/>
  <c r="BK131"/>
  <c r="BK174"/>
  <c r="BK156"/>
  <c r="J131"/>
  <c r="BK172"/>
  <c r="J151"/>
  <c r="BK127"/>
  <c r="J180"/>
  <c i="4" r="BK185"/>
  <c r="BK158"/>
  <c r="BK139"/>
  <c r="J206"/>
  <c r="J178"/>
  <c r="J164"/>
  <c r="J131"/>
  <c r="BK166"/>
  <c r="J141"/>
  <c r="BK125"/>
  <c r="J189"/>
  <c r="J160"/>
  <c r="J123"/>
  <c r="BK176"/>
  <c r="J149"/>
  <c r="J193"/>
  <c r="J147"/>
  <c i="5" r="BK191"/>
  <c r="J174"/>
  <c r="BK156"/>
  <c r="J127"/>
  <c r="J187"/>
  <c r="J162"/>
  <c r="BK137"/>
  <c r="BK176"/>
  <c r="BK135"/>
  <c r="J189"/>
  <c r="J170"/>
  <c r="BK139"/>
  <c r="BK202"/>
  <c r="BK168"/>
  <c r="BK149"/>
  <c r="J129"/>
  <c i="2" l="1" r="T153"/>
  <c r="T118"/>
  <c i="3" r="T122"/>
  <c r="BK184"/>
  <c r="J184"/>
  <c r="J99"/>
  <c r="P200"/>
  <c i="4" r="R122"/>
  <c r="T155"/>
  <c i="2" r="BK153"/>
  <c r="J153"/>
  <c r="J97"/>
  <c i="3" r="BK155"/>
  <c r="J155"/>
  <c r="J98"/>
  <c r="P184"/>
  <c r="BK200"/>
  <c r="J200"/>
  <c r="J101"/>
  <c i="4" r="T122"/>
  <c r="BK184"/>
  <c r="J184"/>
  <c r="J99"/>
  <c r="R200"/>
  <c i="5" r="R122"/>
  <c r="P182"/>
  <c r="P122"/>
  <c r="R153"/>
  <c r="T182"/>
  <c r="BK198"/>
  <c r="J198"/>
  <c r="J101"/>
  <c i="2" r="P153"/>
  <c r="P118"/>
  <c i="1" r="AU95"/>
  <c i="3" r="P122"/>
  <c r="R155"/>
  <c r="T184"/>
  <c i="4" r="BK122"/>
  <c r="J122"/>
  <c r="J97"/>
  <c r="R155"/>
  <c r="R184"/>
  <c r="P200"/>
  <c i="5" r="BK153"/>
  <c r="J153"/>
  <c r="J98"/>
  <c r="R182"/>
  <c r="P198"/>
  <c i="2" r="R153"/>
  <c r="R118"/>
  <c i="3" r="BK122"/>
  <c r="J122"/>
  <c r="J97"/>
  <c r="P155"/>
  <c r="R184"/>
  <c r="R200"/>
  <c i="4" r="BK155"/>
  <c r="J155"/>
  <c r="J98"/>
  <c r="P184"/>
  <c r="T200"/>
  <c i="5" r="T122"/>
  <c r="T153"/>
  <c r="R198"/>
  <c i="3" r="R122"/>
  <c r="R121"/>
  <c r="T155"/>
  <c r="T200"/>
  <c i="4" r="P122"/>
  <c r="P121"/>
  <c i="1" r="AU97"/>
  <c i="4" r="P155"/>
  <c r="T184"/>
  <c r="BK200"/>
  <c r="J200"/>
  <c r="J101"/>
  <c i="5" r="BK122"/>
  <c r="J122"/>
  <c r="J97"/>
  <c r="P153"/>
  <c r="BK182"/>
  <c r="J182"/>
  <c r="J99"/>
  <c r="T198"/>
  <c i="3" r="BK197"/>
  <c r="J197"/>
  <c r="J100"/>
  <c i="4" r="BK197"/>
  <c r="J197"/>
  <c r="J100"/>
  <c i="2" r="BK118"/>
  <c r="J118"/>
  <c r="J96"/>
  <c r="BK223"/>
  <c r="J223"/>
  <c r="J98"/>
  <c i="5" r="BK195"/>
  <c r="J195"/>
  <c r="J100"/>
  <c r="F92"/>
  <c r="J115"/>
  <c r="BE123"/>
  <c r="BE139"/>
  <c r="BE143"/>
  <c r="BE158"/>
  <c r="BE162"/>
  <c r="BE189"/>
  <c r="BE202"/>
  <c r="E85"/>
  <c r="F91"/>
  <c r="J117"/>
  <c r="BE137"/>
  <c r="BE151"/>
  <c r="BE156"/>
  <c r="BE164"/>
  <c r="BE168"/>
  <c r="BE176"/>
  <c r="BE187"/>
  <c r="BE193"/>
  <c r="BE204"/>
  <c i="4" r="BK121"/>
  <c r="J121"/>
  <c r="J96"/>
  <c i="5" r="BE127"/>
  <c r="BE147"/>
  <c r="BE154"/>
  <c r="BE172"/>
  <c r="BE178"/>
  <c r="BE129"/>
  <c r="BE133"/>
  <c r="BE141"/>
  <c r="BE149"/>
  <c r="BE166"/>
  <c r="BE174"/>
  <c r="BE183"/>
  <c r="BE185"/>
  <c r="BE191"/>
  <c r="BE199"/>
  <c r="BE125"/>
  <c r="BE131"/>
  <c r="BE135"/>
  <c r="BE145"/>
  <c r="BE160"/>
  <c r="BE170"/>
  <c r="BE180"/>
  <c r="BE196"/>
  <c i="4" r="F118"/>
  <c r="BE131"/>
  <c r="BE141"/>
  <c r="BE156"/>
  <c r="BE170"/>
  <c r="BE185"/>
  <c r="BE204"/>
  <c r="J115"/>
  <c r="J118"/>
  <c r="BE166"/>
  <c r="BE174"/>
  <c r="BE182"/>
  <c r="BE201"/>
  <c r="BE125"/>
  <c r="BE137"/>
  <c r="BE145"/>
  <c r="BE172"/>
  <c r="BE187"/>
  <c r="BE195"/>
  <c r="BE206"/>
  <c i="3" r="BK121"/>
  <c r="J121"/>
  <c r="J96"/>
  <c i="4" r="E85"/>
  <c r="J117"/>
  <c r="BE123"/>
  <c r="BE129"/>
  <c r="BE135"/>
  <c r="BE139"/>
  <c r="BE143"/>
  <c r="BE158"/>
  <c r="BE160"/>
  <c r="BE162"/>
  <c r="BE168"/>
  <c r="BE176"/>
  <c r="BE178"/>
  <c r="BE193"/>
  <c r="F91"/>
  <c r="BE147"/>
  <c r="BE153"/>
  <c r="BE180"/>
  <c r="BE189"/>
  <c r="BE191"/>
  <c r="BE127"/>
  <c r="BE133"/>
  <c r="BE149"/>
  <c r="BE151"/>
  <c r="BE164"/>
  <c r="BE198"/>
  <c i="3" r="E111"/>
  <c r="BE153"/>
  <c r="BE164"/>
  <c r="BE187"/>
  <c r="BE204"/>
  <c r="J89"/>
  <c r="J117"/>
  <c r="BE168"/>
  <c r="F91"/>
  <c r="F118"/>
  <c r="BE125"/>
  <c r="BE129"/>
  <c r="BE141"/>
  <c r="BE147"/>
  <c r="BE158"/>
  <c r="BE172"/>
  <c r="BE180"/>
  <c r="BE191"/>
  <c r="BE195"/>
  <c r="BE201"/>
  <c r="BE206"/>
  <c r="J118"/>
  <c r="BE123"/>
  <c r="BE139"/>
  <c r="BE149"/>
  <c r="BE151"/>
  <c r="BE160"/>
  <c r="BE162"/>
  <c r="BE178"/>
  <c r="BE189"/>
  <c r="BE198"/>
  <c r="BE127"/>
  <c r="BE133"/>
  <c r="BE137"/>
  <c r="BE143"/>
  <c r="BE145"/>
  <c r="BE156"/>
  <c r="BE185"/>
  <c r="BE193"/>
  <c r="BE131"/>
  <c r="BE135"/>
  <c r="BE166"/>
  <c r="BE170"/>
  <c r="BE174"/>
  <c r="BE176"/>
  <c r="BE182"/>
  <c i="2" r="J91"/>
  <c r="J112"/>
  <c r="F115"/>
  <c r="BE121"/>
  <c r="BE127"/>
  <c r="BE143"/>
  <c r="BE154"/>
  <c r="BE162"/>
  <c r="BE181"/>
  <c r="BE193"/>
  <c r="E108"/>
  <c r="BE145"/>
  <c r="BE166"/>
  <c r="BE172"/>
  <c r="BE178"/>
  <c r="BE187"/>
  <c r="BE119"/>
  <c r="BE129"/>
  <c r="BE133"/>
  <c r="BE139"/>
  <c r="BE149"/>
  <c r="BE158"/>
  <c r="BE164"/>
  <c r="BE168"/>
  <c r="BE170"/>
  <c r="BE176"/>
  <c r="BE185"/>
  <c r="BE191"/>
  <c r="BE199"/>
  <c r="BE201"/>
  <c r="BE209"/>
  <c r="BE217"/>
  <c r="BE221"/>
  <c r="F91"/>
  <c r="BE123"/>
  <c r="BE125"/>
  <c r="BE147"/>
  <c r="BE151"/>
  <c r="BE183"/>
  <c r="BE197"/>
  <c r="BE131"/>
  <c r="BE135"/>
  <c r="BE137"/>
  <c r="BE141"/>
  <c r="BE156"/>
  <c r="BE160"/>
  <c r="BE174"/>
  <c r="BE189"/>
  <c r="BE195"/>
  <c r="BE203"/>
  <c r="BE205"/>
  <c r="BE207"/>
  <c r="BE211"/>
  <c r="BE213"/>
  <c r="BE215"/>
  <c r="BE219"/>
  <c r="BE224"/>
  <c r="F34"/>
  <c i="1" r="BA95"/>
  <c i="3" r="F35"/>
  <c i="1" r="BB96"/>
  <c i="2" r="J30"/>
  <c i="4" r="F37"/>
  <c i="1" r="BD97"/>
  <c i="5" r="F37"/>
  <c i="1" r="BD98"/>
  <c i="2" r="F35"/>
  <c i="1" r="BB95"/>
  <c i="3" r="F34"/>
  <c i="1" r="BA96"/>
  <c i="4" r="F35"/>
  <c i="1" r="BB97"/>
  <c i="5" r="F35"/>
  <c i="1" r="BB98"/>
  <c i="2" r="J34"/>
  <c i="1" r="AW95"/>
  <c i="3" r="F37"/>
  <c i="1" r="BD96"/>
  <c i="4" r="F36"/>
  <c i="1" r="BC97"/>
  <c i="5" r="F36"/>
  <c i="1" r="BC98"/>
  <c i="2" r="F36"/>
  <c i="1" r="BC95"/>
  <c i="3" r="J34"/>
  <c i="1" r="AW96"/>
  <c i="4" r="J34"/>
  <c i="1" r="AW97"/>
  <c i="5" r="J34"/>
  <c i="1" r="AW98"/>
  <c i="2" r="F37"/>
  <c i="1" r="BD95"/>
  <c i="3" r="F36"/>
  <c i="1" r="BC96"/>
  <c i="4" r="F34"/>
  <c i="1" r="BA97"/>
  <c i="5" r="F34"/>
  <c i="1" r="BA98"/>
  <c i="5" l="1" r="R121"/>
  <c r="T121"/>
  <c r="P121"/>
  <c i="1" r="AU98"/>
  <c i="3" r="T121"/>
  <c r="P121"/>
  <c i="1" r="AU96"/>
  <c i="4" r="T121"/>
  <c r="R121"/>
  <c i="5" r="BK121"/>
  <c r="J121"/>
  <c r="J96"/>
  <c i="1" r="AG95"/>
  <c i="2" r="F33"/>
  <c i="1" r="AZ95"/>
  <c i="3" r="J33"/>
  <c i="1" r="AV96"/>
  <c r="AT96"/>
  <c i="4" r="J30"/>
  <c i="1" r="AG97"/>
  <c i="5" r="F33"/>
  <c i="1" r="AZ98"/>
  <c r="BC94"/>
  <c r="W32"/>
  <c i="2" r="J33"/>
  <c i="1" r="AV95"/>
  <c r="AT95"/>
  <c r="AN95"/>
  <c i="4" r="F33"/>
  <c i="1" r="AZ97"/>
  <c r="BB94"/>
  <c r="W31"/>
  <c i="3" r="F33"/>
  <c i="1" r="AZ96"/>
  <c i="5" r="J33"/>
  <c i="1" r="AV98"/>
  <c r="AT98"/>
  <c i="3" r="J30"/>
  <c i="1" r="AG96"/>
  <c i="4" r="J33"/>
  <c i="1" r="AV97"/>
  <c r="AT97"/>
  <c r="BD94"/>
  <c r="W33"/>
  <c r="BA94"/>
  <c r="AW94"/>
  <c r="AK30"/>
  <c l="1" r="AN97"/>
  <c r="AN96"/>
  <c i="4" r="J39"/>
  <c i="3" r="J39"/>
  <c i="2" r="J39"/>
  <c i="1" r="AU94"/>
  <c i="5" r="J30"/>
  <c i="1" r="AG98"/>
  <c r="AG94"/>
  <c r="AY94"/>
  <c r="W30"/>
  <c r="AX94"/>
  <c r="AZ94"/>
  <c r="W29"/>
  <c i="5" l="1" r="J39"/>
  <c i="1" r="AN98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<sst xmlns="http://schemas.openxmlformats.org/spreadsheetml/2006/main">
  <si>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</si>
  <si>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</si>
  <si>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</si>
  <si>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</si>
  <si>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</si>
  <si>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{5bdf5022-2592-419f-9e4f-8b36cfda6fee}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</si>
  <si>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</si>
  <si>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</si>
  <si>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</si>
  <si>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</si>
  <si>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</si>
  <si>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</si>
  <si>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</si>
  <si>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4103</t>
  </si>
  <si>
    <t>Stavba:</t>
  </si>
  <si>
    <t>Oprava napájecích zdrojů v obvodu SSZT Ústí n.L. 2022-2023</t>
  </si>
  <si>
    <t>KSO:</t>
  </si>
  <si>
    <t>CC-CZ:</t>
  </si>
  <si>
    <t>Místo:</t>
  </si>
  <si>
    <t>OŘ Ústí n.L.</t>
  </si>
  <si>
    <t>Datum:</t>
  </si>
  <si>
    <t>2. 10. 2022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</si>
  <si>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</si>
  <si>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</si>
  <si>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</si>
  <si>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</si>
  <si>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</si>
  <si>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</si>
  <si>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</si>
  <si>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</si>
  <si>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</si>
  <si>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</si>
  <si>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</si>
  <si>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</si>
  <si>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</si>
  <si>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</si>
  <si>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</si>
  <si>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</si>
  <si>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</si>
  <si>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</si>
  <si>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</si>
  <si>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</si>
  <si>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</si>
  <si>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</si>
  <si>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</si>
  <si>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</si>
  <si>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</si>
  <si>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</si>
  <si>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</si>
  <si>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</si>
  <si>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</si>
  <si>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</si>
  <si>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</si>
  <si>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</si>
  <si>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</si>
  <si>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</si>
  <si>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</si>
  <si>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</si>
  <si>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</si>
  <si>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</si>
  <si>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</si>
  <si>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</si>
  <si>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</si>
  <si>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</si>
  <si>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</si>
  <si>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</si>
  <si>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</si>
  <si>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</si>
  <si>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</si>
  <si>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</si>
  <si>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</si>
  <si>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</si>
  <si>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</si>
  <si>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</si>
  <si>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</si>
  <si>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</si>
  <si>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</si>
  <si>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</si>
  <si>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Napájecí zdroje</t>
  </si>
  <si>
    <t>STA</t>
  </si>
  <si>
    <t>1</t>
  </si>
  <si>
    <t>{3fb7e594-f2f5-45bc-9040-92ec0362e1dc}</t>
  </si>
  <si>
    <t>2</t>
  </si>
  <si>
    <t>PS02</t>
  </si>
  <si>
    <t>PZS P2147 km 78,952 Peruc</t>
  </si>
  <si>
    <t>{01351486-bb2f-4ffd-bae8-7f63f87a6e22}</t>
  </si>
  <si>
    <t>PS03</t>
  </si>
  <si>
    <t>PZS P2350 km 31,890 Solopysky</t>
  </si>
  <si>
    <t>{9680a6f4-6f73-4ff6-8cc2-cd58b875ce7d}</t>
  </si>
  <si>
    <t>PS04</t>
  </si>
  <si>
    <t>PZS P2154 km 99,187 Dobroměřice</t>
  </si>
  <si>
    <t>{d079e788-4e81-41d7-9d1d-84b9a6b221e9}</t>
  </si>
  <si>
    <t>KRYCÍ LIST SOUPISU PRACÍ</t>
  </si>
  <si>
    <t>Objekt:</t>
  </si>
  <si>
    <t>PS01 - Napájecí zdroje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</si>
  <si>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</si>
  <si>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</si>
  <si>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</si>
  <si>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</si>
  <si>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</si>
  <si>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</si>
  <si>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</si>
  <si>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</si>
  <si>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</si>
  <si>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</si>
  <si>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</si>
  <si>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</si>
  <si>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</si>
  <si>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</si>
  <si>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</si>
  <si>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</si>
  <si>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</si>
  <si>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</si>
  <si>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</si>
  <si>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</si>
  <si>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</si>
  <si>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7592910170</t>
  </si>
  <si>
    <t>Baterie Staniční akumulátory NiCd článek 1,2 V/150 Ah C5 s vláknitou elektrodou, cena včetně spojovacího materiálu a bateriového nosiče či stojanu</t>
  </si>
  <si>
    <t>kus</t>
  </si>
  <si>
    <t>Sborník UOŽI 01 2022</t>
  </si>
  <si>
    <t>8</t>
  </si>
  <si>
    <t>ROZPOCET</t>
  </si>
  <si>
    <t>4</t>
  </si>
  <si>
    <t>1994736460</t>
  </si>
  <si>
    <t>PP</t>
  </si>
  <si>
    <t>7592920275</t>
  </si>
  <si>
    <t xml:space="preserve">Baterie Staniční akumulátory Pb článek 2V/250 Ah C10 s pancéřovanou trubkovou elektrodou,  horizontální, uzavřený - gel, cena včetně spojovacího materiálu a bateriového nosiče či stojanu</t>
  </si>
  <si>
    <t>350586773</t>
  </si>
  <si>
    <t>3</t>
  </si>
  <si>
    <t>7592930520</t>
  </si>
  <si>
    <t>Baterie Staniční akumulátory Pb blok 12 V/7,2 Ah s mřížkovou elektrodou, uzavřený - AGM, 5+, cena včetně spojovacího materiálu a bateriového nosiče či stojanu</t>
  </si>
  <si>
    <t>1083512568</t>
  </si>
  <si>
    <t>7592910150</t>
  </si>
  <si>
    <t>Baterie Staniční akumulátory NiCd článek 1,2 V/60 Ah C5 s vláknitou elektrodou, cena včetně spojovacího materiálu a bateriového nosiče či stojanu</t>
  </si>
  <si>
    <t>25328893</t>
  </si>
  <si>
    <t>5</t>
  </si>
  <si>
    <t>7592910160</t>
  </si>
  <si>
    <t>Baterie Staniční akumulátory NiCd článek 1,2 V/110 Ah C5 s vláknitou elektrodou, cena včetně spojovacího materiálu a bateriového nosiče či stojanu</t>
  </si>
  <si>
    <t>1809712704</t>
  </si>
  <si>
    <t>6</t>
  </si>
  <si>
    <t>7592910165</t>
  </si>
  <si>
    <t>Baterie Staniční akumulátory NiCd článek 1,2 V/130 Ah C5 s vláknitou elektrodou, cena včetně spojovacího materiálu a bateriového nosiče či stojanu</t>
  </si>
  <si>
    <t>1575411684</t>
  </si>
  <si>
    <t>7</t>
  </si>
  <si>
    <t>7592910175</t>
  </si>
  <si>
    <t>Baterie Staniční akumulátory NiCd článek 1,2 V/170 Ah C5 s vláknitou elektrodou, cena včetně spojovacího materiálu a bateriového nosiče či stojanu</t>
  </si>
  <si>
    <t>-1001201402</t>
  </si>
  <si>
    <t>7592910185</t>
  </si>
  <si>
    <t>Baterie Staniční akumulátory NiCd článek 1,2 V/250 Ah C5 s vláknitou elektrodou, cena včetně spojovacího materiálu a bateriového nosiče či stojanu</t>
  </si>
  <si>
    <t>1951350306</t>
  </si>
  <si>
    <t>9</t>
  </si>
  <si>
    <t>7592910205</t>
  </si>
  <si>
    <t>Baterie Staniční akumulátory NiCd článek 1,2 V/510 Ah C5 s vláknitou elektrodou, cena včetně spojovacího materiálu a bateriového nosiče či stojanu</t>
  </si>
  <si>
    <t>1331245171</t>
  </si>
  <si>
    <t>10</t>
  </si>
  <si>
    <t>7592920720</t>
  </si>
  <si>
    <t xml:space="preserve">Baterie Staniční akumulátory Pb blok 12 V/20 Ah C10 s pancéřovanou trubkovou elektrodou,  uzavřený - gel, cena včetně spojovacího materiálu a bateriového nosiče či stojanu</t>
  </si>
  <si>
    <t>294618877</t>
  </si>
  <si>
    <t>11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</si>
  <si>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</si>
  <si>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</si>
  <si>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1310336856</t>
  </si>
  <si>
    <t>12</t>
  </si>
  <si>
    <t>7592930310</t>
  </si>
  <si>
    <t>Baterie Staniční akumulátory Pb blok 6V/220 Ah C10 s mřížkovou elektrodou, uzavřený - AGM, 12+, cena včetně spojovacího materiálu a bateriového nosiče či stojanu</t>
  </si>
  <si>
    <t>1502439210</t>
  </si>
  <si>
    <t>13</t>
  </si>
  <si>
    <t>7592930725</t>
  </si>
  <si>
    <t>Baterie Staniční akumulátory Pb blok 12V/110 Ah C10 s mřížkovou elektrodou, uzavřený - AGM, 12+, cena včetně spojovacího materiálu a bateriového nosiče či stojanu</t>
  </si>
  <si>
    <t>-1029563414</t>
  </si>
  <si>
    <t>14</t>
  </si>
  <si>
    <t>7592930755</t>
  </si>
  <si>
    <t>Baterie Staniční akumulátory Pb blok 12 V/150 Ah C10 s mřížkovou elektrodou, uzavřený - AGM, 12+, cena včetně spojovacího materiálu a bateriového nosiče či stojanu</t>
  </si>
  <si>
    <t>311957757</t>
  </si>
  <si>
    <t>7592940255</t>
  </si>
  <si>
    <t>Baterie Staniční akumulátory Pb blok 12V/9 Ah, VRLA, připojení faston F2-6,3mm, životnost 5 let, cena včetně spojovacího materiálu a bateriového nosiče či stojanu</t>
  </si>
  <si>
    <t>94060272</t>
  </si>
  <si>
    <t>16</t>
  </si>
  <si>
    <t>7592910310</t>
  </si>
  <si>
    <t>Baterie Staniční akumulátory Rekombinační zátka AquaGen Premium Top H (použití do 300 Ah)</t>
  </si>
  <si>
    <t>1227937349</t>
  </si>
  <si>
    <t>17</t>
  </si>
  <si>
    <t>7592910315</t>
  </si>
  <si>
    <t>Baterie Staniční akumulátory Rekombinační zátka AquaGen Premium Top V (použití od 301 Ah)</t>
  </si>
  <si>
    <t>1227688291</t>
  </si>
  <si>
    <t>OST</t>
  </si>
  <si>
    <t>Ostatní</t>
  </si>
  <si>
    <t>50</t>
  </si>
  <si>
    <t>K</t>
  </si>
  <si>
    <t>7492551010</t>
  </si>
  <si>
    <t>Montáž vodičů jednožílových Cu do 16 mm2</t>
  </si>
  <si>
    <t>m</t>
  </si>
  <si>
    <t>512</t>
  </si>
  <si>
    <t>1710961572</t>
  </si>
  <si>
    <t>Montáž vodičů jednožílových Cu do 16 mm2 - uložení na rošty, pod omítku, do rozvaděče apod.</t>
  </si>
  <si>
    <t>41</t>
  </si>
  <si>
    <t>7499356070</t>
  </si>
  <si>
    <t>Zkoušky a prohlídky elektrických přístrojů - ostatní kapacitní zkouška staničních baterií 24 V</t>
  </si>
  <si>
    <t>1077305922</t>
  </si>
  <si>
    <t>42</t>
  </si>
  <si>
    <t>7499356080</t>
  </si>
  <si>
    <t>Zkoušky a prohlídky elektrických přístrojů - ostatní kapacitní zkouška UPS baterií 480 V</t>
  </si>
  <si>
    <t>200135483</t>
  </si>
  <si>
    <t>43</t>
  </si>
  <si>
    <t>7499751010</t>
  </si>
  <si>
    <t>Dokončovací práce na elektrickém zařízení</t>
  </si>
  <si>
    <t>hod</t>
  </si>
  <si>
    <t>983779400</t>
  </si>
  <si>
    <t>Dokončovací práce na elektrickém zařízení - uvádění zařízení do provozu, drobné montážní práce v rozvaděčích, koordinaci se zhotoviteli souvisejících zařízení apod.</t>
  </si>
  <si>
    <t>44</t>
  </si>
  <si>
    <t>7499751040</t>
  </si>
  <si>
    <t>Dokončovací práce zaškolení obsluhy</t>
  </si>
  <si>
    <t>-980578308</t>
  </si>
  <si>
    <t>Dokončovací práce zaškolení obsluhy - seznámení obsluhy s funkcemi zařízení včetně odevzdání dokumentace skutečného provedení</t>
  </si>
  <si>
    <t>25</t>
  </si>
  <si>
    <t>7592905010</t>
  </si>
  <si>
    <t>Montáž článku niklokadmiového kapacity do 200 Ah</t>
  </si>
  <si>
    <t>-1226175752</t>
  </si>
  <si>
    <t>Montáž článku niklokadmiového kapacity do 200 Ah - postavení článku, připojení vodičů, ochrana svorek vazelinou, změření napětí, kontrola elektrolytu s případným doplněním destilovanou vodou</t>
  </si>
  <si>
    <t>26</t>
  </si>
  <si>
    <t>7592905012</t>
  </si>
  <si>
    <t>Montáž článku niklokadmiového kapacity přes 200 Ah</t>
  </si>
  <si>
    <t>2066876674</t>
  </si>
  <si>
    <t>Montáž článku niklokadmiového kapacity přes 200 Ah - postavení článku, připojení vodičů, ochrana svorek vazelinou, změření napětí, kontrola elektrolytu s případným doplněním destilovanou vodou</t>
  </si>
  <si>
    <t>24</t>
  </si>
  <si>
    <t>7592905032</t>
  </si>
  <si>
    <t>Montáž bloku baterie olověné 2 V a 4 V kapacity přes 200 Ah</t>
  </si>
  <si>
    <t>-416094833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</si>
  <si>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</si>
  <si>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27</t>
  </si>
  <si>
    <t>7592905040</t>
  </si>
  <si>
    <t>Montáž bloku baterie olověné 6 V a 12 V kapacity do 200 Ah</t>
  </si>
  <si>
    <t>799443850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</si>
  <si>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</si>
  <si>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28</t>
  </si>
  <si>
    <t>7592905042</t>
  </si>
  <si>
    <t>Montáž bloku baterie olověné 6 V a 12 V kapacity přes 200 Ah</t>
  </si>
  <si>
    <t>-835900450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</si>
  <si>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</si>
  <si>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29</t>
  </si>
  <si>
    <t>7593000015</t>
  </si>
  <si>
    <t>Dobíječe, usměrňovače, napáječe Usměrňovač E230 G12x2/40, oceloplechová skříň 1200x600x400, základní stavová indikace opticky i bezpotenciálově, vyvedený střed</t>
  </si>
  <si>
    <t>-1920942315</t>
  </si>
  <si>
    <t>30</t>
  </si>
  <si>
    <t>7593000020</t>
  </si>
  <si>
    <t>Dobíječe, usměrňovače, napáječe Usměrňovač E230 G24/25, na polici/na zeď/na DIN lištu, základní stavová indikace opticky i bezpotenciálově, teplotní kompenzace</t>
  </si>
  <si>
    <t>-884622200</t>
  </si>
  <si>
    <t>31</t>
  </si>
  <si>
    <t>7593000070R</t>
  </si>
  <si>
    <t>Dobíječe, usměrňovače, napáječe Usměrňovač E230 60V/5A, základní stavová indikace</t>
  </si>
  <si>
    <t>-364257178</t>
  </si>
  <si>
    <t>Dobíječe, usměrňovače, napáječe Usměrňovač E230 G24/20, oceloplechová prosklená nástěnná skříň 600x600x250, základní stavová indikace opticky</t>
  </si>
  <si>
    <t>P</t>
  </si>
  <si>
    <t>Poznámka k položce:_x000d_
Uvst.= 230V/50Hz_x000d_
Uvýst.=69V/5A_x000d_
_x000d_
signalizace do TPC: napětí baterie mimo nastavenou mez, baterie odpojena, výpadek sítě</t>
  </si>
  <si>
    <t>32</t>
  </si>
  <si>
    <t>7593000010</t>
  </si>
  <si>
    <t>Dobíječe, usměrňovače, napáječe Usměrňovač E230 G12/25, na polici/na zeď/na DIN lištu, základní stavová indikace opticky i bezpotenciálově, teplotní kompenzace</t>
  </si>
  <si>
    <t>-1170768932</t>
  </si>
  <si>
    <t>33</t>
  </si>
  <si>
    <t>7593000236</t>
  </si>
  <si>
    <t>Dobíječe, usměrňovače, napáječe Usměrňovač D400 G24/100, oceloplechová skříň 1800x600x600, základní stavová indikace opticky i bezpotenciálově</t>
  </si>
  <si>
    <t>-1126221399</t>
  </si>
  <si>
    <t>34</t>
  </si>
  <si>
    <t>7593000244</t>
  </si>
  <si>
    <t>Dobíječe, usměrňovače, napáječe Usměrňovač D400 G24/120, oceloplechová skříň 1800x600x600, základní stavová indikace opticky i bezpotenciálově</t>
  </si>
  <si>
    <t>754851419</t>
  </si>
  <si>
    <t>18</t>
  </si>
  <si>
    <t>7592905070</t>
  </si>
  <si>
    <t>Montáž rekombinační zátky do 300 Ah</t>
  </si>
  <si>
    <t>177257197</t>
  </si>
  <si>
    <t>19</t>
  </si>
  <si>
    <t>7592905072</t>
  </si>
  <si>
    <t>Montáž rekombinační zátky nad 300 Ah</t>
  </si>
  <si>
    <t>113767969</t>
  </si>
  <si>
    <t>20</t>
  </si>
  <si>
    <t>7592907010</t>
  </si>
  <si>
    <t>Demontáž článku niklokadmiového kapacity do 200 Ah</t>
  </si>
  <si>
    <t>-1008106884</t>
  </si>
  <si>
    <t>7592907012</t>
  </si>
  <si>
    <t>Demontáž článku niklokadmiového kapacity přes 200 Ah</t>
  </si>
  <si>
    <t>-1673564215</t>
  </si>
  <si>
    <t>22</t>
  </si>
  <si>
    <t>7592907040</t>
  </si>
  <si>
    <t>Demontáž bloku baterie olověné 6 V a 12 V kapacity do 200 Ah</t>
  </si>
  <si>
    <t>569345169</t>
  </si>
  <si>
    <t>23</t>
  </si>
  <si>
    <t>7592907042</t>
  </si>
  <si>
    <t>Demontáž bloku baterie olověné 6 V a 12 V kapacity přes 200 Ah</t>
  </si>
  <si>
    <t>-1442157250</t>
  </si>
  <si>
    <t>39</t>
  </si>
  <si>
    <t>7593005010</t>
  </si>
  <si>
    <t>Montáž dobíječe, usměrňovače, napáječe do stojanové řady</t>
  </si>
  <si>
    <t>247637362</t>
  </si>
  <si>
    <t>Montáž dobíječe, usměrňovače, napáječe do stojanové řady - včetně připojení vodičů elektrické sítě ss rozvodu a uzemnění, přezkoušení funkce</t>
  </si>
  <si>
    <t>38</t>
  </si>
  <si>
    <t>7593005012</t>
  </si>
  <si>
    <t>Montáž dobíječe, usměrňovače, napáječe nástěnného</t>
  </si>
  <si>
    <t>-160594941</t>
  </si>
  <si>
    <t>Montáž dobíječe, usměrňovače, napáječe nástěnného - včetně připojení vodičů elektrické sítě ss rozvodu a uzemnění, přezkoušení funkce</t>
  </si>
  <si>
    <t>40</t>
  </si>
  <si>
    <t>7593005022</t>
  </si>
  <si>
    <t>Montáž dobíječe, usměrňovače, napáječe skříňového vysokého</t>
  </si>
  <si>
    <t>589486567</t>
  </si>
  <si>
    <t>Montáž dobíječe, usměrňovače, napáječe skříňového vysokého - včetně připojení vodičů elektrické sítě ss rozvodu a uzemnění, přezkoušení funkce</t>
  </si>
  <si>
    <t>35</t>
  </si>
  <si>
    <t>7593007012</t>
  </si>
  <si>
    <t>Demontáž dobíječe, usměrňovače, napáječe nástěnného</t>
  </si>
  <si>
    <t>-518350788</t>
  </si>
  <si>
    <t>36</t>
  </si>
  <si>
    <t>7593007020</t>
  </si>
  <si>
    <t>Demontáž dobíječe, usměrňovače, napáječe skříňového nízkého</t>
  </si>
  <si>
    <t>1132722120</t>
  </si>
  <si>
    <t>37</t>
  </si>
  <si>
    <t>7593007022</t>
  </si>
  <si>
    <t>Demontáž dobíječe, usměrňovače, napáječe skříňového vysokého</t>
  </si>
  <si>
    <t>-392273834</t>
  </si>
  <si>
    <t>51</t>
  </si>
  <si>
    <t>7598095065</t>
  </si>
  <si>
    <t>Přezkoušení a regulace napájecího obvodu za 1 napájecí sběrnici</t>
  </si>
  <si>
    <t>-67879340</t>
  </si>
  <si>
    <t>Přezkoušení a regulace napájecího obvodu za 1 napájecí sběrnici - kontrola zapojení, regulace a přezkoušení sběrnice</t>
  </si>
  <si>
    <t>46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</si>
  <si>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</si>
  <si>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</si>
  <si>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1176670160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</si>
  <si>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</si>
  <si>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47</t>
  </si>
  <si>
    <t>9902900200</t>
  </si>
  <si>
    <t>Naložení objemnějšího kusového materiálu, vybouraných hmot</t>
  </si>
  <si>
    <t>t</t>
  </si>
  <si>
    <t>133284276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</si>
  <si>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</si>
  <si>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48</t>
  </si>
  <si>
    <t>7492500870</t>
  </si>
  <si>
    <t>Kabely, vodiče, šňůry Cu - nn Vodič jednožílový Cu, plastová izolace H07V-K 16 sv.modrý (CYA)</t>
  </si>
  <si>
    <t>2145520707</t>
  </si>
  <si>
    <t>49</t>
  </si>
  <si>
    <t>7492500860</t>
  </si>
  <si>
    <t>Kabely, vodiče, šňůry Cu - nn Vodič jednožílový Cu, plastová izolace H07V-K 16 rudý (CYA)</t>
  </si>
  <si>
    <t>128688714</t>
  </si>
  <si>
    <t>53</t>
  </si>
  <si>
    <t>9909000200</t>
  </si>
  <si>
    <t>Poplatek za uložení nebezpečného odpadu na oficiální skládku</t>
  </si>
  <si>
    <t>-1228540770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</si>
  <si>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</si>
  <si>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VRN</t>
  </si>
  <si>
    <t>Vedlejší rozpočtové náklady</t>
  </si>
  <si>
    <t>52</t>
  </si>
  <si>
    <t>023131011</t>
  </si>
  <si>
    <t>Projektové práce Dokumentace skutečného provedení zabezpečovacích, sdělovacích, elektrických zařízení</t>
  </si>
  <si>
    <t>ks</t>
  </si>
  <si>
    <t>-1667200460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</si>
  <si>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</si>
  <si>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PS02 - PZS P2147 km 78,952 Peruc</t>
  </si>
  <si>
    <t>D1 - Vnitřní zařízení</t>
  </si>
  <si>
    <t>D2 - Montáže</t>
  </si>
  <si>
    <t>D3 - Demontáže</t>
  </si>
  <si>
    <t>D4 - Ostatní</t>
  </si>
  <si>
    <t>D1</t>
  </si>
  <si>
    <t>Vnitřní zařízení</t>
  </si>
  <si>
    <t>7593320126</t>
  </si>
  <si>
    <t>Pojistka zástrčková 0,5A (CV719039001)</t>
  </si>
  <si>
    <t>45212615</t>
  </si>
  <si>
    <t>7593320099</t>
  </si>
  <si>
    <t>Pásek zdíř.pro zástrč.poj. 0,5A (CV719029001)</t>
  </si>
  <si>
    <t>1682406891</t>
  </si>
  <si>
    <t>7593330420</t>
  </si>
  <si>
    <t>Hlídač napětí baterie HNB/24V (HM0404221990502)</t>
  </si>
  <si>
    <t>766032746</t>
  </si>
  <si>
    <t>7491204180</t>
  </si>
  <si>
    <t>Zásuvka dvojnásobná s ochrannými kolíky, s clonkami, šroubové svorky, IP20</t>
  </si>
  <si>
    <t>-1091743958</t>
  </si>
  <si>
    <t>7590720375</t>
  </si>
  <si>
    <t xml:space="preserve">Skříň úplná - plast  (CV013305006)</t>
  </si>
  <si>
    <t>-147032928</t>
  </si>
  <si>
    <t>7494003688</t>
  </si>
  <si>
    <t>Ue AC 230 V, 2x zapínací kontakt, např. pro LTE, LTN, LVN</t>
  </si>
  <si>
    <t>-1934551973</t>
  </si>
  <si>
    <t>7494003418</t>
  </si>
  <si>
    <t>In 10 A, Ue AC 230/400 V / DC 216 V, charakteristika C, 3pól, Icn 10 kA</t>
  </si>
  <si>
    <t>-1785916687</t>
  </si>
  <si>
    <t>7494003382</t>
  </si>
  <si>
    <t>In 10 A, Ue AC 230/400 V / DC 216 V, charakteristika B, 3pól, Icn 10 kA</t>
  </si>
  <si>
    <t>261179057</t>
  </si>
  <si>
    <t>7494005434</t>
  </si>
  <si>
    <t>propojka pro pomocné spouště (jumper), např. pro BH630/BD250</t>
  </si>
  <si>
    <t>1289382270</t>
  </si>
  <si>
    <t>7494003692</t>
  </si>
  <si>
    <t>Ue DC 24 V, 2x zapínací kontakt, např. pro LTE, LTN, LVN</t>
  </si>
  <si>
    <t>-111673263</t>
  </si>
  <si>
    <t>7492501270</t>
  </si>
  <si>
    <t>H07V-K 6 rudý (CYA)</t>
  </si>
  <si>
    <t>-1871125918</t>
  </si>
  <si>
    <t>7492501280</t>
  </si>
  <si>
    <t>H07V-K 6 sv.modrý (CYA)</t>
  </si>
  <si>
    <t>1222627876</t>
  </si>
  <si>
    <t>7492501290</t>
  </si>
  <si>
    <t>H07V-K 6 tm.modrý (CYA)</t>
  </si>
  <si>
    <t>-1181610956</t>
  </si>
  <si>
    <t>7492501110</t>
  </si>
  <si>
    <t xml:space="preserve"> H07V-K 2,5 zž (CYA)</t>
  </si>
  <si>
    <t>ÚOŽI 2022 01</t>
  </si>
  <si>
    <t>-791940397</t>
  </si>
  <si>
    <t>Kabely, vodiče, šňůry Cu - nn Vodič jednožílový Cu, plastová izolace H07V-K 2,5 zž (CYA)</t>
  </si>
  <si>
    <t>7492500090</t>
  </si>
  <si>
    <t>H05V-U 1 černý (CY)</t>
  </si>
  <si>
    <t>1197011519</t>
  </si>
  <si>
    <t>7492204810</t>
  </si>
  <si>
    <t>CYKYz 3J1,5 (3Cx1,5)</t>
  </si>
  <si>
    <t>-839817655</t>
  </si>
  <si>
    <t>D2</t>
  </si>
  <si>
    <t>Montáže</t>
  </si>
  <si>
    <t>7494451010</t>
  </si>
  <si>
    <t>Montáž pojistkových spodků pro válcové pojistky včetně montáže pojistek jednopólových 25 A - do skříně nebo rozvaděče</t>
  </si>
  <si>
    <t>7494452010</t>
  </si>
  <si>
    <t>Montáž pojistek nn do 25 A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</si>
  <si>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</si>
  <si>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</si>
  <si>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</si>
  <si>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</si>
  <si>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</si>
  <si>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7598095210</t>
  </si>
  <si>
    <t>Měření zabezpečovacího relé před uvedením do provozu - kontrola zapojení, provedení příslušných měření, přezkoušení funkce</t>
  </si>
  <si>
    <t>7494351080</t>
  </si>
  <si>
    <t>pomocného spínače (1x zap., 1x vyp. kontakt)</t>
  </si>
  <si>
    <t>7494351085</t>
  </si>
  <si>
    <t>napěťové spouště</t>
  </si>
  <si>
    <t>7494351030</t>
  </si>
  <si>
    <t>Montáž jističe 3P do 20 A</t>
  </si>
  <si>
    <t>7491252030</t>
  </si>
  <si>
    <t>Montáž krabic elektroinstalačních, rozvodek - bez zapojení krabice dvojité pro lištové rozvody s víčkem a svorkovnicí - včetně zhotovení otvoru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</si>
  <si>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</si>
  <si>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</t>
  </si>
  <si>
    <t>54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</si>
  <si>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</si>
  <si>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7590525240</t>
  </si>
  <si>
    <t>Montáž kabelu návěstního uloženého v kabelovém loži NCEY s jádrem 1 mm, NCYY s jádrem 1,5 mm, CYAY s jádrem 2,5 mm počet žil do 12 žil</t>
  </si>
  <si>
    <t>56</t>
  </si>
  <si>
    <t>7492756030</t>
  </si>
  <si>
    <t>Pomocné práce pro montáž kabelů vyhledání stávajících kabelů ( měření, sonda ) - v obvodu žel. stanice nebo na na trati včetně provedení sondy</t>
  </si>
  <si>
    <t>58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</si>
  <si>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</si>
  <si>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</si>
  <si>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60</t>
  </si>
  <si>
    <t>7593315425</t>
  </si>
  <si>
    <t>Zhotovení jednoho zapojení při volné vazbě - naměření vodiče, zatažení a připojení</t>
  </si>
  <si>
    <t>62</t>
  </si>
  <si>
    <t>D3</t>
  </si>
  <si>
    <t>Demontáže</t>
  </si>
  <si>
    <t>7494371020</t>
  </si>
  <si>
    <t>Demontáž zařízení stykače nebo relé z rozvaděče nn - stávajícího z rozvaděče nn včetně odpojení přívodních kabelů nebo pasů a nakládky na určený prostředek</t>
  </si>
  <si>
    <t>64</t>
  </si>
  <si>
    <t>7593337040</t>
  </si>
  <si>
    <t>Demontáž malorozměrného relé</t>
  </si>
  <si>
    <t>66</t>
  </si>
  <si>
    <t>7593317090</t>
  </si>
  <si>
    <t>Demontáž bateriové skříně do reléového objektu 2,5/3,6</t>
  </si>
  <si>
    <t>68</t>
  </si>
  <si>
    <t>7593317010</t>
  </si>
  <si>
    <t>Zrušení jednoho zapojení při volné vazbě - odpojení vodiče a jeho vytažení</t>
  </si>
  <si>
    <t>70</t>
  </si>
  <si>
    <t>7491271010</t>
  </si>
  <si>
    <t>Demontáže elektroinstalace stávající elektroinstalace - kabely, svítidla, vypínače, zásuvky, krabice apod.</t>
  </si>
  <si>
    <t>m2</t>
  </si>
  <si>
    <t>72</t>
  </si>
  <si>
    <t>7590525135</t>
  </si>
  <si>
    <t>Pokládka kabelu metalického /demontáž PK2 do 1 kg/m</t>
  </si>
  <si>
    <t>74</t>
  </si>
  <si>
    <t>D4</t>
  </si>
  <si>
    <t>023122001</t>
  </si>
  <si>
    <t>Projektové práce Projektová dokumentace - přípravné práce Projekt opravy zabezpečovacích, sdělovacích, elektrických zařízení Výrobní dokumentace</t>
  </si>
  <si>
    <t>76</t>
  </si>
  <si>
    <t>7593335150</t>
  </si>
  <si>
    <t>Montáž reléové jednotky RJ</t>
  </si>
  <si>
    <t>1213350011</t>
  </si>
  <si>
    <t>Montáž reléové jednotky RJ - včetně zapojení a označení</t>
  </si>
  <si>
    <t>Poznámka k položce:_x000d_
montáž HNB</t>
  </si>
  <si>
    <t>737726489</t>
  </si>
  <si>
    <t>-692933965</t>
  </si>
  <si>
    <t>PS03 - PZS P2350 km 31,890 Solopysky</t>
  </si>
  <si>
    <t>H07V-K 2,5 zž (CYA)</t>
  </si>
  <si>
    <t>1429112273</t>
  </si>
  <si>
    <t>-968555739</t>
  </si>
  <si>
    <t>680476277</t>
  </si>
  <si>
    <t>1367798076</t>
  </si>
  <si>
    <t>PS04 - PZS P2154 km 99,187 Dobroměřice</t>
  </si>
  <si>
    <t>561254387</t>
  </si>
  <si>
    <t>1289521453</t>
  </si>
  <si>
    <t>-2039068979</t>
  </si>
  <si>
    <t>-43071590</t>
  </si>
  <si>
    <t>318889113</t>
  </si>
  <si>
    <t>-1166961949</t>
  </si>
  <si>
    <t>1737816326</t>
  </si>
  <si>
    <t>-93197785</t>
  </si>
  <si>
    <t>-375731440</t>
  </si>
  <si>
    <t>1332825665</t>
  </si>
  <si>
    <t>-2031835604</t>
  </si>
  <si>
    <t>-878847576</t>
  </si>
  <si>
    <t>-2064908760</t>
  </si>
  <si>
    <t>-1064050114</t>
  </si>
  <si>
    <t>1185325064</t>
  </si>
  <si>
    <t>263424391</t>
  </si>
  <si>
    <t>253163081</t>
  </si>
  <si>
    <t>-1690189613</t>
  </si>
  <si>
    <t>-1232040067</t>
  </si>
  <si>
    <t>1176844475</t>
  </si>
  <si>
    <t>-1534314349</t>
  </si>
  <si>
    <t>998336983</t>
  </si>
  <si>
    <t>1775520948</t>
  </si>
  <si>
    <t>-710290340</t>
  </si>
  <si>
    <t>-1369052221</t>
  </si>
  <si>
    <t>-821936385</t>
  </si>
  <si>
    <t>1153366881</t>
  </si>
  <si>
    <t>717950741</t>
  </si>
  <si>
    <t>-186447488</t>
  </si>
  <si>
    <t>2112627976</t>
  </si>
  <si>
    <t>-1430613976</t>
  </si>
  <si>
    <t>-889264633</t>
  </si>
  <si>
    <t>1445010053</t>
  </si>
  <si>
    <t>2037157203</t>
  </si>
  <si>
    <t>244693037</t>
  </si>
  <si>
    <t>-329617065</t>
  </si>
  <si>
    <t>1741339741</t>
  </si>
  <si>
    <t>1737299156</t>
  </si>
  <si>
    <t>966160246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</si>
</sst>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2" t="s">
        <v>1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2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2" t="s">
        <v>21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25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24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25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27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25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28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29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2" t="s">
        <v>30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24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25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28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8632681.4299999997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33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34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35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36</v>
      </c>
      <c r="E29" s="37"/>
      <c r="F29" s="25" t="s">
        <v>37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ROUND(AZ94, 2)</f>
        <v>8632681.4299999997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ROUND(AV94, 2)</f>
        <v>1812863.1000000001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38</v>
      </c>
      <c r="G30" s="37"/>
      <c r="H30" s="37"/>
      <c r="I30" s="37"/>
      <c r="J30" s="37"/>
      <c r="K30" s="37"/>
      <c r="L30" s="38">
        <v>0.14999999999999999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ROUND(AW94,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39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40</v>
      </c>
      <c r="G32" s="37"/>
      <c r="H32" s="37"/>
      <c r="I32" s="37"/>
      <c r="J32" s="37"/>
      <c r="K32" s="37"/>
      <c r="L32" s="38">
        <v>0.14999999999999999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41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43</v>
      </c>
      <c r="U35" s="43"/>
      <c r="V35" s="43"/>
      <c r="W35" s="43"/>
      <c r="X35" s="45" t="s">
        <v>44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10445544.529999999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E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8"/>
      <c r="C49" s="49"/>
      <c r="D49" s="50" t="s">
        <v>45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46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3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3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3" t="s">
        <v>47</v>
      </c>
      <c r="AI60" s="32"/>
      <c r="AJ60" s="32"/>
      <c r="AK60" s="32"/>
      <c r="AL60" s="32"/>
      <c r="AM60" s="53" t="s">
        <v>48</v>
      </c>
      <c r="AN60" s="32"/>
      <c r="AO60" s="32"/>
      <c r="AP60" s="30"/>
      <c r="AQ60" s="30"/>
      <c r="AR60" s="34"/>
      <c r="BE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0" t="s">
        <v>49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50</v>
      </c>
      <c r="AI64" s="54"/>
      <c r="AJ64" s="54"/>
      <c r="AK64" s="54"/>
      <c r="AL64" s="54"/>
      <c r="AM64" s="54"/>
      <c r="AN64" s="54"/>
      <c r="AO64" s="54"/>
      <c r="AP64" s="30"/>
      <c r="AQ64" s="30"/>
      <c r="AR64" s="34"/>
      <c r="BE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3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3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3" t="s">
        <v>47</v>
      </c>
      <c r="AI75" s="32"/>
      <c r="AJ75" s="32"/>
      <c r="AK75" s="32"/>
      <c r="AL75" s="32"/>
      <c r="AM75" s="53" t="s">
        <v>48</v>
      </c>
      <c r="AN75" s="32"/>
      <c r="AO75" s="32"/>
      <c r="AP75" s="30"/>
      <c r="AQ75" s="30"/>
      <c r="AR75" s="34"/>
      <c r="BE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E76" s="28"/>
    </row>
    <row r="77" s="2" customFormat="1" ht="6.96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28"/>
    </row>
    <row r="81" s="2" customFormat="1" ht="6.96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28"/>
    </row>
    <row r="82" s="2" customFormat="1" ht="24.96" customHeight="1">
      <c r="A82" s="28"/>
      <c r="B82" s="29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E83" s="28"/>
    </row>
    <row r="84" s="4" customFormat="1" ht="12" customHeight="1">
      <c r="A84" s="4"/>
      <c r="B84" s="59"/>
      <c r="C84" s="25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4103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  <c r="BE84" s="4"/>
    </row>
    <row r="85" s="5" customFormat="1" ht="36.96" customHeight="1">
      <c r="A85" s="5"/>
      <c r="B85" s="62"/>
      <c r="C85" s="63" t="s">
        <v>14</v>
      </c>
      <c r="D85" s="64"/>
      <c r="E85" s="64"/>
      <c r="F85" s="64"/>
      <c r="G85" s="64"/>
      <c r="H85" s="64"/>
      <c r="I85" s="64"/>
      <c r="J85" s="64"/>
      <c r="K85" s="64"/>
      <c r="L85" s="65" t="str">
        <f>K6</f>
        <v>Oprava napájecích zdrojů v obvodu SSZT Ústí n.L. 2022-2023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6"/>
      <c r="BE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E86" s="28"/>
    </row>
    <row r="87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67" t="str">
        <f>IF(K8="","",K8)</f>
        <v>OŘ Ústí n.L.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68" t="str">
        <f>IF(AN8= "","",AN8)</f>
        <v>2. 10. 2022</v>
      </c>
      <c r="AN87" s="68"/>
      <c r="AO87" s="30"/>
      <c r="AP87" s="30"/>
      <c r="AQ87" s="30"/>
      <c r="AR87" s="34"/>
      <c r="B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E88" s="28"/>
    </row>
    <row r="89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60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27</v>
      </c>
      <c r="AJ89" s="30"/>
      <c r="AK89" s="30"/>
      <c r="AL89" s="30"/>
      <c r="AM89" s="69" t="str">
        <f>IF(E17="","",E17)</f>
        <v xml:space="preserve"> </v>
      </c>
      <c r="AN89" s="60"/>
      <c r="AO89" s="60"/>
      <c r="AP89" s="60"/>
      <c r="AQ89" s="30"/>
      <c r="AR89" s="34"/>
      <c r="AS89" s="70" t="s">
        <v>52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28"/>
    </row>
    <row r="90" s="2" customFormat="1" ht="15.15" customHeight="1">
      <c r="A90" s="28"/>
      <c r="B90" s="29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60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29</v>
      </c>
      <c r="AJ90" s="30"/>
      <c r="AK90" s="30"/>
      <c r="AL90" s="30"/>
      <c r="AM90" s="69" t="str">
        <f>IF(E20="","",E20)</f>
        <v xml:space="preserve"> </v>
      </c>
      <c r="AN90" s="60"/>
      <c r="AO90" s="60"/>
      <c r="AP90" s="60"/>
      <c r="AQ90" s="30"/>
      <c r="AR90" s="34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28"/>
    </row>
    <row r="92" s="2" customFormat="1" ht="29.28" customHeight="1">
      <c r="A92" s="28"/>
      <c r="B92" s="29"/>
      <c r="C92" s="82" t="s">
        <v>53</v>
      </c>
      <c r="D92" s="83"/>
      <c r="E92" s="83"/>
      <c r="F92" s="83"/>
      <c r="G92" s="83"/>
      <c r="H92" s="84"/>
      <c r="I92" s="85" t="s">
        <v>54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55</v>
      </c>
      <c r="AH92" s="83"/>
      <c r="AI92" s="83"/>
      <c r="AJ92" s="83"/>
      <c r="AK92" s="83"/>
      <c r="AL92" s="83"/>
      <c r="AM92" s="83"/>
      <c r="AN92" s="85" t="s">
        <v>56</v>
      </c>
      <c r="AO92" s="83"/>
      <c r="AP92" s="87"/>
      <c r="AQ92" s="88" t="s">
        <v>57</v>
      </c>
      <c r="AR92" s="34"/>
      <c r="AS92" s="89" t="s">
        <v>58</v>
      </c>
      <c r="AT92" s="90" t="s">
        <v>59</v>
      </c>
      <c r="AU92" s="90" t="s">
        <v>60</v>
      </c>
      <c r="AV92" s="90" t="s">
        <v>61</v>
      </c>
      <c r="AW92" s="90" t="s">
        <v>62</v>
      </c>
      <c r="AX92" s="90" t="s">
        <v>63</v>
      </c>
      <c r="AY92" s="90" t="s">
        <v>64</v>
      </c>
      <c r="AZ92" s="90" t="s">
        <v>65</v>
      </c>
      <c r="BA92" s="90" t="s">
        <v>66</v>
      </c>
      <c r="BB92" s="90" t="s">
        <v>67</v>
      </c>
      <c r="BC92" s="90" t="s">
        <v>68</v>
      </c>
      <c r="BD92" s="91" t="s">
        <v>69</v>
      </c>
      <c r="BE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28"/>
    </row>
    <row r="94" s="6" customFormat="1" ht="32.4" customHeight="1">
      <c r="A94" s="6"/>
      <c r="B94" s="95"/>
      <c r="C94" s="96" t="s">
        <v>70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ROUND(SUM(AG95:AG98),2)</f>
        <v>8632681.4299999997</v>
      </c>
      <c r="AH94" s="98"/>
      <c r="AI94" s="98"/>
      <c r="AJ94" s="98"/>
      <c r="AK94" s="98"/>
      <c r="AL94" s="98"/>
      <c r="AM94" s="98"/>
      <c r="AN94" s="99">
        <f>SUM(AG94,AT94)</f>
        <v>10445544.529999999</v>
      </c>
      <c r="AO94" s="99"/>
      <c r="AP94" s="99"/>
      <c r="AQ94" s="100" t="s">
        <v>1</v>
      </c>
      <c r="AR94" s="101"/>
      <c r="AS94" s="102">
        <f>ROUND(SUM(AS95:AS98),2)</f>
        <v>0</v>
      </c>
      <c r="AT94" s="103">
        <f>ROUND(SUM(AV94:AW94),2)</f>
        <v>1812863.1000000001</v>
      </c>
      <c r="AU94" s="104">
        <f>ROUND(SUM(AU95:AU98),5)</f>
        <v>0</v>
      </c>
      <c r="AV94" s="103">
        <f>ROUND(AZ94*L29,2)</f>
        <v>1812863.1000000001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ROUND(SUM(AZ95:AZ98),2)</f>
        <v>8632681.4299999997</v>
      </c>
      <c r="BA94" s="103">
        <f>ROUND(SUM(BA95:BA98),2)</f>
        <v>0</v>
      </c>
      <c r="BB94" s="103">
        <f>ROUND(SUM(BB95:BB98),2)</f>
        <v>0</v>
      </c>
      <c r="BC94" s="103">
        <f>ROUND(SUM(BC95:BC98),2)</f>
        <v>0</v>
      </c>
      <c r="BD94" s="105">
        <f>ROUND(SUM(BD95:BD98),2)</f>
        <v>0</v>
      </c>
      <c r="BE94" s="6"/>
      <c r="BS94" s="106" t="s">
        <v>71</v>
      </c>
      <c r="BT94" s="106" t="s">
        <v>72</v>
      </c>
      <c r="BU94" s="107" t="s">
        <v>73</v>
      </c>
      <c r="BV94" s="106" t="s">
        <v>74</v>
      </c>
      <c r="BW94" s="106" t="s">
        <v>5</v>
      </c>
      <c r="BX94" s="106" t="s">
        <v>75</v>
      </c>
      <c r="CL94" s="106" t="s">
        <v>1</v>
      </c>
    </row>
    <row r="95" s="7" customFormat="1" ht="16.5" customHeight="1">
      <c r="A95" s="108" t="s">
        <v>76</v>
      </c>
      <c r="B95" s="109"/>
      <c r="C95" s="110"/>
      <c r="D95" s="111" t="s">
        <v>77</v>
      </c>
      <c r="E95" s="111"/>
      <c r="F95" s="111"/>
      <c r="G95" s="111"/>
      <c r="H95" s="111"/>
      <c r="I95" s="112"/>
      <c r="J95" s="111" t="s">
        <v>78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'PS01 - Napájecí zdroje'!J30</f>
        <v>8439682.7300000004</v>
      </c>
      <c r="AH95" s="112"/>
      <c r="AI95" s="112"/>
      <c r="AJ95" s="112"/>
      <c r="AK95" s="112"/>
      <c r="AL95" s="112"/>
      <c r="AM95" s="112"/>
      <c r="AN95" s="113">
        <f>SUM(AG95,AT95)</f>
        <v>10212016.100000002</v>
      </c>
      <c r="AO95" s="112"/>
      <c r="AP95" s="112"/>
      <c r="AQ95" s="114" t="s">
        <v>79</v>
      </c>
      <c r="AR95" s="115"/>
      <c r="AS95" s="116">
        <v>0</v>
      </c>
      <c r="AT95" s="117">
        <f>ROUND(SUM(AV95:AW95),2)</f>
        <v>1772333.3700000001</v>
      </c>
      <c r="AU95" s="118">
        <f>'PS01 - Napájecí zdroje'!P118</f>
        <v>0</v>
      </c>
      <c r="AV95" s="117">
        <f>'PS01 - Napájecí zdroje'!J33</f>
        <v>1772333.3700000001</v>
      </c>
      <c r="AW95" s="117">
        <f>'PS01 - Napájecí zdroje'!J34</f>
        <v>0</v>
      </c>
      <c r="AX95" s="117">
        <f>'PS01 - Napájecí zdroje'!J35</f>
        <v>0</v>
      </c>
      <c r="AY95" s="117">
        <f>'PS01 - Napájecí zdroje'!J36</f>
        <v>0</v>
      </c>
      <c r="AZ95" s="117">
        <f>'PS01 - Napájecí zdroje'!F33</f>
        <v>8439682.7300000004</v>
      </c>
      <c r="BA95" s="117">
        <f>'PS01 - Napájecí zdroje'!F34</f>
        <v>0</v>
      </c>
      <c r="BB95" s="117">
        <f>'PS01 - Napájecí zdroje'!F35</f>
        <v>0</v>
      </c>
      <c r="BC95" s="117">
        <f>'PS01 - Napájecí zdroje'!F36</f>
        <v>0</v>
      </c>
      <c r="BD95" s="119">
        <f>'PS01 - Napájecí zdroje'!F37</f>
        <v>0</v>
      </c>
      <c r="BE95" s="7"/>
      <c r="BT95" s="120" t="s">
        <v>80</v>
      </c>
      <c r="BV95" s="120" t="s">
        <v>74</v>
      </c>
      <c r="BW95" s="120" t="s">
        <v>81</v>
      </c>
      <c r="BX95" s="120" t="s">
        <v>5</v>
      </c>
      <c r="CL95" s="120" t="s">
        <v>1</v>
      </c>
      <c r="CM95" s="120" t="s">
        <v>82</v>
      </c>
    </row>
    <row r="96" s="7" customFormat="1" ht="16.5" customHeight="1">
      <c r="A96" s="108" t="s">
        <v>76</v>
      </c>
      <c r="B96" s="109"/>
      <c r="C96" s="110"/>
      <c r="D96" s="111" t="s">
        <v>83</v>
      </c>
      <c r="E96" s="111"/>
      <c r="F96" s="111"/>
      <c r="G96" s="111"/>
      <c r="H96" s="111"/>
      <c r="I96" s="112"/>
      <c r="J96" s="111" t="s">
        <v>84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'PS02 - PZS P2147 km 78,95...'!J30</f>
        <v>64550.900000000001</v>
      </c>
      <c r="AH96" s="112"/>
      <c r="AI96" s="112"/>
      <c r="AJ96" s="112"/>
      <c r="AK96" s="112"/>
      <c r="AL96" s="112"/>
      <c r="AM96" s="112"/>
      <c r="AN96" s="113">
        <f>SUM(AG96,AT96)</f>
        <v>78106.589999999997</v>
      </c>
      <c r="AO96" s="112"/>
      <c r="AP96" s="112"/>
      <c r="AQ96" s="114" t="s">
        <v>79</v>
      </c>
      <c r="AR96" s="115"/>
      <c r="AS96" s="116">
        <v>0</v>
      </c>
      <c r="AT96" s="117">
        <f>ROUND(SUM(AV96:AW96),2)</f>
        <v>13555.690000000001</v>
      </c>
      <c r="AU96" s="118">
        <f>'PS02 - PZS P2147 km 78,95...'!P121</f>
        <v>0</v>
      </c>
      <c r="AV96" s="117">
        <f>'PS02 - PZS P2147 km 78,95...'!J33</f>
        <v>13555.690000000001</v>
      </c>
      <c r="AW96" s="117">
        <f>'PS02 - PZS P2147 km 78,95...'!J34</f>
        <v>0</v>
      </c>
      <c r="AX96" s="117">
        <f>'PS02 - PZS P2147 km 78,95...'!J35</f>
        <v>0</v>
      </c>
      <c r="AY96" s="117">
        <f>'PS02 - PZS P2147 km 78,95...'!J36</f>
        <v>0</v>
      </c>
      <c r="AZ96" s="117">
        <f>'PS02 - PZS P2147 km 78,95...'!F33</f>
        <v>64550.900000000001</v>
      </c>
      <c r="BA96" s="117">
        <f>'PS02 - PZS P2147 km 78,95...'!F34</f>
        <v>0</v>
      </c>
      <c r="BB96" s="117">
        <f>'PS02 - PZS P2147 km 78,95...'!F35</f>
        <v>0</v>
      </c>
      <c r="BC96" s="117">
        <f>'PS02 - PZS P2147 km 78,95...'!F36</f>
        <v>0</v>
      </c>
      <c r="BD96" s="119">
        <f>'PS02 - PZS P2147 km 78,95...'!F37</f>
        <v>0</v>
      </c>
      <c r="BE96" s="7"/>
      <c r="BT96" s="120" t="s">
        <v>80</v>
      </c>
      <c r="BV96" s="120" t="s">
        <v>74</v>
      </c>
      <c r="BW96" s="120" t="s">
        <v>85</v>
      </c>
      <c r="BX96" s="120" t="s">
        <v>5</v>
      </c>
      <c r="CL96" s="120" t="s">
        <v>1</v>
      </c>
      <c r="CM96" s="120" t="s">
        <v>82</v>
      </c>
    </row>
    <row r="97" s="7" customFormat="1" ht="16.5" customHeight="1">
      <c r="A97" s="108" t="s">
        <v>76</v>
      </c>
      <c r="B97" s="109"/>
      <c r="C97" s="110"/>
      <c r="D97" s="111" t="s">
        <v>86</v>
      </c>
      <c r="E97" s="111"/>
      <c r="F97" s="111"/>
      <c r="G97" s="111"/>
      <c r="H97" s="111"/>
      <c r="I97" s="112"/>
      <c r="J97" s="111" t="s">
        <v>87</v>
      </c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13">
        <f>'PS03 - PZS P2350 km 31,89...'!J30</f>
        <v>64550.900000000001</v>
      </c>
      <c r="AH97" s="112"/>
      <c r="AI97" s="112"/>
      <c r="AJ97" s="112"/>
      <c r="AK97" s="112"/>
      <c r="AL97" s="112"/>
      <c r="AM97" s="112"/>
      <c r="AN97" s="113">
        <f>SUM(AG97,AT97)</f>
        <v>78106.589999999997</v>
      </c>
      <c r="AO97" s="112"/>
      <c r="AP97" s="112"/>
      <c r="AQ97" s="114" t="s">
        <v>79</v>
      </c>
      <c r="AR97" s="115"/>
      <c r="AS97" s="116">
        <v>0</v>
      </c>
      <c r="AT97" s="117">
        <f>ROUND(SUM(AV97:AW97),2)</f>
        <v>13555.690000000001</v>
      </c>
      <c r="AU97" s="118">
        <f>'PS03 - PZS P2350 km 31,89...'!P121</f>
        <v>0</v>
      </c>
      <c r="AV97" s="117">
        <f>'PS03 - PZS P2350 km 31,89...'!J33</f>
        <v>13555.690000000001</v>
      </c>
      <c r="AW97" s="117">
        <f>'PS03 - PZS P2350 km 31,89...'!J34</f>
        <v>0</v>
      </c>
      <c r="AX97" s="117">
        <f>'PS03 - PZS P2350 km 31,89...'!J35</f>
        <v>0</v>
      </c>
      <c r="AY97" s="117">
        <f>'PS03 - PZS P2350 km 31,89...'!J36</f>
        <v>0</v>
      </c>
      <c r="AZ97" s="117">
        <f>'PS03 - PZS P2350 km 31,89...'!F33</f>
        <v>64550.900000000001</v>
      </c>
      <c r="BA97" s="117">
        <f>'PS03 - PZS P2350 km 31,89...'!F34</f>
        <v>0</v>
      </c>
      <c r="BB97" s="117">
        <f>'PS03 - PZS P2350 km 31,89...'!F35</f>
        <v>0</v>
      </c>
      <c r="BC97" s="117">
        <f>'PS03 - PZS P2350 km 31,89...'!F36</f>
        <v>0</v>
      </c>
      <c r="BD97" s="119">
        <f>'PS03 - PZS P2350 km 31,89...'!F37</f>
        <v>0</v>
      </c>
      <c r="BE97" s="7"/>
      <c r="BT97" s="120" t="s">
        <v>80</v>
      </c>
      <c r="BV97" s="120" t="s">
        <v>74</v>
      </c>
      <c r="BW97" s="120" t="s">
        <v>88</v>
      </c>
      <c r="BX97" s="120" t="s">
        <v>5</v>
      </c>
      <c r="CL97" s="120" t="s">
        <v>1</v>
      </c>
      <c r="CM97" s="120" t="s">
        <v>82</v>
      </c>
    </row>
    <row r="98" s="7" customFormat="1" ht="16.5" customHeight="1">
      <c r="A98" s="108" t="s">
        <v>76</v>
      </c>
      <c r="B98" s="109"/>
      <c r="C98" s="110"/>
      <c r="D98" s="111" t="s">
        <v>89</v>
      </c>
      <c r="E98" s="111"/>
      <c r="F98" s="111"/>
      <c r="G98" s="111"/>
      <c r="H98" s="111"/>
      <c r="I98" s="112"/>
      <c r="J98" s="111" t="s">
        <v>90</v>
      </c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111"/>
      <c r="AA98" s="111"/>
      <c r="AB98" s="111"/>
      <c r="AC98" s="111"/>
      <c r="AD98" s="111"/>
      <c r="AE98" s="111"/>
      <c r="AF98" s="111"/>
      <c r="AG98" s="113">
        <f>'PS04 - PZS P2154 km 99,18...'!J30</f>
        <v>63896.900000000001</v>
      </c>
      <c r="AH98" s="112"/>
      <c r="AI98" s="112"/>
      <c r="AJ98" s="112"/>
      <c r="AK98" s="112"/>
      <c r="AL98" s="112"/>
      <c r="AM98" s="112"/>
      <c r="AN98" s="113">
        <f>SUM(AG98,AT98)</f>
        <v>77315.25</v>
      </c>
      <c r="AO98" s="112"/>
      <c r="AP98" s="112"/>
      <c r="AQ98" s="114" t="s">
        <v>79</v>
      </c>
      <c r="AR98" s="115"/>
      <c r="AS98" s="121">
        <v>0</v>
      </c>
      <c r="AT98" s="122">
        <f>ROUND(SUM(AV98:AW98),2)</f>
        <v>13418.35</v>
      </c>
      <c r="AU98" s="123">
        <f>'PS04 - PZS P2154 km 99,18...'!P121</f>
        <v>0</v>
      </c>
      <c r="AV98" s="122">
        <f>'PS04 - PZS P2154 km 99,18...'!J33</f>
        <v>13418.35</v>
      </c>
      <c r="AW98" s="122">
        <f>'PS04 - PZS P2154 km 99,18...'!J34</f>
        <v>0</v>
      </c>
      <c r="AX98" s="122">
        <f>'PS04 - PZS P2154 km 99,18...'!J35</f>
        <v>0</v>
      </c>
      <c r="AY98" s="122">
        <f>'PS04 - PZS P2154 km 99,18...'!J36</f>
        <v>0</v>
      </c>
      <c r="AZ98" s="122">
        <f>'PS04 - PZS P2154 km 99,18...'!F33</f>
        <v>63896.900000000001</v>
      </c>
      <c r="BA98" s="122">
        <f>'PS04 - PZS P2154 km 99,18...'!F34</f>
        <v>0</v>
      </c>
      <c r="BB98" s="122">
        <f>'PS04 - PZS P2154 km 99,18...'!F35</f>
        <v>0</v>
      </c>
      <c r="BC98" s="122">
        <f>'PS04 - PZS P2154 km 99,18...'!F36</f>
        <v>0</v>
      </c>
      <c r="BD98" s="124">
        <f>'PS04 - PZS P2154 km 99,18...'!F37</f>
        <v>0</v>
      </c>
      <c r="BE98" s="7"/>
      <c r="BT98" s="120" t="s">
        <v>80</v>
      </c>
      <c r="BV98" s="120" t="s">
        <v>74</v>
      </c>
      <c r="BW98" s="120" t="s">
        <v>91</v>
      </c>
      <c r="BX98" s="120" t="s">
        <v>5</v>
      </c>
      <c r="CL98" s="120" t="s">
        <v>1</v>
      </c>
      <c r="CM98" s="120" t="s">
        <v>82</v>
      </c>
    </row>
    <row r="99" s="2" customFormat="1" ht="30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4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  <row r="100" s="2" customFormat="1" ht="6.96" customHeight="1">
      <c r="A100" s="28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34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</row>
  </sheetData>
  <sheetProtection sheet="1" formatColumns="0" formatRows="0" objects="1" scenarios="1" spinCount="100000" saltValue="hiM+IkHlQThymVtHnOmiOhIhi0RDpvaX4eIDp6pXvH1n8HKnJY1EOzk+Qs3xYn7hwQbHD0QMPcbrnQM+50LKNQ==" hashValue="UQ+8PKk29HOqoPIWGltYTk7szk4sS9da2+AM7nsYNvCbrGuaoAVH0weRG1oCf/+FCQz5cyzHX+jC29/C145Dag==" algorithmName="SHA-512" password="CC35"/>
  <mergeCells count="52">
    <mergeCell ref="L85:AJ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G94:AM94"/>
    <mergeCell ref="AN94:AP94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5" location="'PS01 - Napájecí zdroje'!C2" display="/"/>
    <hyperlink ref="A96" location="'PS02 - PZS P2147 km 78,95...'!C2" display="/"/>
    <hyperlink ref="A97" location="'PS03 - PZS P2350 km 31,89...'!C2" display="/"/>
    <hyperlink ref="A98" location="'PS04 - PZS P2154 km 99,18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6"/>
      <c r="AT3" s="13" t="s">
        <v>82</v>
      </c>
    </row>
    <row r="4" hidden="1" s="1" customFormat="1" ht="24.96" customHeight="1">
      <c r="B4" s="16"/>
      <c r="D4" s="127" t="s">
        <v>92</v>
      </c>
      <c r="L4" s="16"/>
      <c r="M4" s="12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9" t="s">
        <v>14</v>
      </c>
      <c r="L6" s="16"/>
    </row>
    <row r="7" hidden="1" s="1" customFormat="1" ht="16.5" customHeight="1">
      <c r="B7" s="16"/>
      <c r="E7" s="130" t="str">
        <f>'Rekapitulace stavby'!K6</f>
        <v>Oprava napájecích zdrojů v obvodu SSZT Ústí n.L. 2022-2023</v>
      </c>
      <c r="F7" s="129"/>
      <c r="G7" s="129"/>
      <c r="H7" s="129"/>
      <c r="L7" s="16"/>
    </row>
    <row r="8" hidden="1" s="2" customFormat="1" ht="12" customHeight="1">
      <c r="A8" s="28"/>
      <c r="B8" s="34"/>
      <c r="C8" s="28"/>
      <c r="D8" s="129" t="s">
        <v>93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31" t="s">
        <v>94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9" t="s">
        <v>16</v>
      </c>
      <c r="E11" s="28"/>
      <c r="F11" s="132" t="s">
        <v>1</v>
      </c>
      <c r="G11" s="28"/>
      <c r="H11" s="28"/>
      <c r="I11" s="129" t="s">
        <v>17</v>
      </c>
      <c r="J11" s="132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9" t="s">
        <v>18</v>
      </c>
      <c r="E12" s="28"/>
      <c r="F12" s="132" t="s">
        <v>19</v>
      </c>
      <c r="G12" s="28"/>
      <c r="H12" s="28"/>
      <c r="I12" s="129" t="s">
        <v>20</v>
      </c>
      <c r="J12" s="133" t="str">
        <f>'Rekapitulace stavby'!AN8</f>
        <v>2. 10. 2022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9" t="s">
        <v>22</v>
      </c>
      <c r="E14" s="28"/>
      <c r="F14" s="28"/>
      <c r="G14" s="28"/>
      <c r="H14" s="28"/>
      <c r="I14" s="129" t="s">
        <v>23</v>
      </c>
      <c r="J14" s="132" t="str">
        <f>IF('Rekapitulace stavby'!AN10="","",'Rekapitulace stavby'!AN10)</f>
        <v/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32" t="str">
        <f>IF('Rekapitulace stavby'!E11="","",'Rekapitulace stavby'!E11)</f>
        <v xml:space="preserve"> </v>
      </c>
      <c r="F15" s="28"/>
      <c r="G15" s="28"/>
      <c r="H15" s="28"/>
      <c r="I15" s="129" t="s">
        <v>25</v>
      </c>
      <c r="J15" s="132" t="str">
        <f>IF('Rekapitulace stavby'!AN11="","",'Rekapitulace stavby'!AN11)</f>
        <v/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9" t="s">
        <v>26</v>
      </c>
      <c r="E17" s="28"/>
      <c r="F17" s="28"/>
      <c r="G17" s="28"/>
      <c r="H17" s="28"/>
      <c r="I17" s="129" t="s">
        <v>23</v>
      </c>
      <c r="J17" s="132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32" t="str">
        <f>'Rekapitulace stavby'!E14</f>
        <v xml:space="preserve"> </v>
      </c>
      <c r="F18" s="132"/>
      <c r="G18" s="132"/>
      <c r="H18" s="132"/>
      <c r="I18" s="129" t="s">
        <v>25</v>
      </c>
      <c r="J18" s="132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9" t="s">
        <v>27</v>
      </c>
      <c r="E20" s="28"/>
      <c r="F20" s="28"/>
      <c r="G20" s="28"/>
      <c r="H20" s="28"/>
      <c r="I20" s="129" t="s">
        <v>23</v>
      </c>
      <c r="J20" s="132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32" t="str">
        <f>IF('Rekapitulace stavby'!E17="","",'Rekapitulace stavby'!E17)</f>
        <v xml:space="preserve"> </v>
      </c>
      <c r="F21" s="28"/>
      <c r="G21" s="28"/>
      <c r="H21" s="28"/>
      <c r="I21" s="129" t="s">
        <v>25</v>
      </c>
      <c r="J21" s="132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9" t="s">
        <v>29</v>
      </c>
      <c r="E23" s="28"/>
      <c r="F23" s="28"/>
      <c r="G23" s="28"/>
      <c r="H23" s="28"/>
      <c r="I23" s="129" t="s">
        <v>23</v>
      </c>
      <c r="J23" s="132" t="s">
        <v>30</v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32" t="s">
        <v>1</v>
      </c>
      <c r="F24" s="28"/>
      <c r="G24" s="28"/>
      <c r="H24" s="28"/>
      <c r="I24" s="129" t="s">
        <v>25</v>
      </c>
      <c r="J24" s="132" t="s">
        <v>1</v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9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4"/>
      <c r="B27" s="135"/>
      <c r="C27" s="134"/>
      <c r="D27" s="134"/>
      <c r="E27" s="136" t="s">
        <v>1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8"/>
      <c r="E29" s="138"/>
      <c r="F29" s="138"/>
      <c r="G29" s="138"/>
      <c r="H29" s="138"/>
      <c r="I29" s="138"/>
      <c r="J29" s="138"/>
      <c r="K29" s="138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9" t="s">
        <v>32</v>
      </c>
      <c r="E30" s="28"/>
      <c r="F30" s="28"/>
      <c r="G30" s="28"/>
      <c r="H30" s="28"/>
      <c r="I30" s="28"/>
      <c r="J30" s="140">
        <f>ROUND(J118, 2)</f>
        <v>8439682.7300000004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8"/>
      <c r="E31" s="138"/>
      <c r="F31" s="138"/>
      <c r="G31" s="138"/>
      <c r="H31" s="138"/>
      <c r="I31" s="138"/>
      <c r="J31" s="138"/>
      <c r="K31" s="138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41" t="s">
        <v>34</v>
      </c>
      <c r="G32" s="28"/>
      <c r="H32" s="28"/>
      <c r="I32" s="141" t="s">
        <v>33</v>
      </c>
      <c r="J32" s="141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42" t="s">
        <v>36</v>
      </c>
      <c r="E33" s="129" t="s">
        <v>37</v>
      </c>
      <c r="F33" s="143">
        <f>ROUND((SUM(BE118:BE225)),  2)</f>
        <v>8439682.7300000004</v>
      </c>
      <c r="G33" s="28"/>
      <c r="H33" s="28"/>
      <c r="I33" s="144">
        <v>0.20999999999999999</v>
      </c>
      <c r="J33" s="143">
        <f>ROUND(((SUM(BE118:BE225))*I33),  2)</f>
        <v>1772333.3700000001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9" t="s">
        <v>38</v>
      </c>
      <c r="F34" s="143">
        <f>ROUND((SUM(BF118:BF225)),  2)</f>
        <v>0</v>
      </c>
      <c r="G34" s="28"/>
      <c r="H34" s="28"/>
      <c r="I34" s="144">
        <v>0.14999999999999999</v>
      </c>
      <c r="J34" s="143">
        <f>ROUND(((SUM(BF118:BF225))*I34),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9" t="s">
        <v>39</v>
      </c>
      <c r="F35" s="143">
        <f>ROUND((SUM(BG118:BG225)),  2)</f>
        <v>0</v>
      </c>
      <c r="G35" s="28"/>
      <c r="H35" s="28"/>
      <c r="I35" s="144">
        <v>0.20999999999999999</v>
      </c>
      <c r="J35" s="143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9" t="s">
        <v>40</v>
      </c>
      <c r="F36" s="143">
        <f>ROUND((SUM(BH118:BH225)),  2)</f>
        <v>0</v>
      </c>
      <c r="G36" s="28"/>
      <c r="H36" s="28"/>
      <c r="I36" s="144">
        <v>0.14999999999999999</v>
      </c>
      <c r="J36" s="143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9" t="s">
        <v>41</v>
      </c>
      <c r="F37" s="143">
        <f>ROUND((SUM(BI118:BI225)),  2)</f>
        <v>0</v>
      </c>
      <c r="G37" s="28"/>
      <c r="H37" s="28"/>
      <c r="I37" s="144">
        <v>0</v>
      </c>
      <c r="J37" s="143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5"/>
      <c r="D39" s="146" t="s">
        <v>42</v>
      </c>
      <c r="E39" s="147"/>
      <c r="F39" s="147"/>
      <c r="G39" s="148" t="s">
        <v>43</v>
      </c>
      <c r="H39" s="149" t="s">
        <v>44</v>
      </c>
      <c r="I39" s="147"/>
      <c r="J39" s="150">
        <f>SUM(J30:J37)</f>
        <v>10212016.100000002</v>
      </c>
      <c r="K39" s="151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52" t="s">
        <v>45</v>
      </c>
      <c r="E50" s="153"/>
      <c r="F50" s="153"/>
      <c r="G50" s="152" t="s">
        <v>46</v>
      </c>
      <c r="H50" s="153"/>
      <c r="I50" s="153"/>
      <c r="J50" s="153"/>
      <c r="K50" s="153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4" t="s">
        <v>47</v>
      </c>
      <c r="E61" s="155"/>
      <c r="F61" s="156" t="s">
        <v>48</v>
      </c>
      <c r="G61" s="154" t="s">
        <v>47</v>
      </c>
      <c r="H61" s="155"/>
      <c r="I61" s="155"/>
      <c r="J61" s="157" t="s">
        <v>48</v>
      </c>
      <c r="K61" s="155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52" t="s">
        <v>49</v>
      </c>
      <c r="E65" s="158"/>
      <c r="F65" s="158"/>
      <c r="G65" s="152" t="s">
        <v>50</v>
      </c>
      <c r="H65" s="158"/>
      <c r="I65" s="158"/>
      <c r="J65" s="158"/>
      <c r="K65" s="158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4" t="s">
        <v>47</v>
      </c>
      <c r="E76" s="155"/>
      <c r="F76" s="156" t="s">
        <v>48</v>
      </c>
      <c r="G76" s="154" t="s">
        <v>47</v>
      </c>
      <c r="H76" s="155"/>
      <c r="I76" s="155"/>
      <c r="J76" s="157" t="s">
        <v>48</v>
      </c>
      <c r="K76" s="155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30"/>
      <c r="D85" s="30"/>
      <c r="E85" s="163" t="str">
        <f>E7</f>
        <v>Oprava napájecích zdrojů v obvodu SSZT Ústí n.L. 2022-2023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30"/>
      <c r="D87" s="30"/>
      <c r="E87" s="65" t="str">
        <f>E9</f>
        <v>PS01 - Napájecí zdroje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>OŘ Ústí n.L.</v>
      </c>
      <c r="G89" s="30"/>
      <c r="H89" s="30"/>
      <c r="I89" s="25" t="s">
        <v>20</v>
      </c>
      <c r="J89" s="68" t="str">
        <f>IF(J12="","",J12)</f>
        <v>2. 10. 2022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 xml:space="preserve"> </v>
      </c>
      <c r="G91" s="30"/>
      <c r="H91" s="30"/>
      <c r="I91" s="25" t="s">
        <v>27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29</v>
      </c>
      <c r="J92" s="26" t="str">
        <f>E24</f>
        <v/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4" t="s">
        <v>96</v>
      </c>
      <c r="D94" s="165"/>
      <c r="E94" s="165"/>
      <c r="F94" s="165"/>
      <c r="G94" s="165"/>
      <c r="H94" s="165"/>
      <c r="I94" s="165"/>
      <c r="J94" s="166" t="s">
        <v>97</v>
      </c>
      <c r="K94" s="165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7" t="s">
        <v>98</v>
      </c>
      <c r="D96" s="30"/>
      <c r="E96" s="30"/>
      <c r="F96" s="30"/>
      <c r="G96" s="30"/>
      <c r="H96" s="30"/>
      <c r="I96" s="30"/>
      <c r="J96" s="99">
        <f>J118</f>
        <v>8439682.7300000004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99</v>
      </c>
    </row>
    <row r="97" hidden="1" s="9" customFormat="1" ht="24.96" customHeight="1">
      <c r="A97" s="9"/>
      <c r="B97" s="168"/>
      <c r="C97" s="169"/>
      <c r="D97" s="170" t="s">
        <v>100</v>
      </c>
      <c r="E97" s="171"/>
      <c r="F97" s="171"/>
      <c r="G97" s="171"/>
      <c r="H97" s="171"/>
      <c r="I97" s="171"/>
      <c r="J97" s="172">
        <f>J153</f>
        <v>2060274.73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68"/>
      <c r="C98" s="169"/>
      <c r="D98" s="170" t="s">
        <v>101</v>
      </c>
      <c r="E98" s="171"/>
      <c r="F98" s="171"/>
      <c r="G98" s="171"/>
      <c r="H98" s="171"/>
      <c r="I98" s="171"/>
      <c r="J98" s="172">
        <f>J223</f>
        <v>90200</v>
      </c>
      <c r="K98" s="169"/>
      <c r="L98" s="17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2" customFormat="1" ht="21.84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hidden="1" s="2" customFormat="1" ht="6.96" customHeight="1">
      <c r="A100" s="28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hidden="1"/>
    <row r="102" hidden="1"/>
    <row r="103" hidden="1"/>
    <row r="104" s="2" customFormat="1" ht="6.96" customHeight="1">
      <c r="A104" s="28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102</v>
      </c>
      <c r="D105" s="30"/>
      <c r="E105" s="30"/>
      <c r="F105" s="30"/>
      <c r="G105" s="30"/>
      <c r="H105" s="30"/>
      <c r="I105" s="30"/>
      <c r="J105" s="30"/>
      <c r="K105" s="30"/>
      <c r="L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30"/>
      <c r="E107" s="30"/>
      <c r="F107" s="30"/>
      <c r="G107" s="30"/>
      <c r="H107" s="30"/>
      <c r="I107" s="30"/>
      <c r="J107" s="30"/>
      <c r="K107" s="30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30"/>
      <c r="D108" s="30"/>
      <c r="E108" s="163" t="str">
        <f>E7</f>
        <v>Oprava napájecích zdrojů v obvodu SSZT Ústí n.L. 2022-2023</v>
      </c>
      <c r="F108" s="25"/>
      <c r="G108" s="25"/>
      <c r="H108" s="25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93</v>
      </c>
      <c r="D109" s="30"/>
      <c r="E109" s="30"/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30"/>
      <c r="D110" s="30"/>
      <c r="E110" s="65" t="str">
        <f>E9</f>
        <v>PS01 - Napájecí zdroje</v>
      </c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30"/>
      <c r="E112" s="30"/>
      <c r="F112" s="22" t="str">
        <f>F12</f>
        <v>OŘ Ústí n.L.</v>
      </c>
      <c r="G112" s="30"/>
      <c r="H112" s="30"/>
      <c r="I112" s="25" t="s">
        <v>20</v>
      </c>
      <c r="J112" s="68" t="str">
        <f>IF(J12="","",J12)</f>
        <v>2. 10. 2022</v>
      </c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30"/>
      <c r="E114" s="30"/>
      <c r="F114" s="22" t="str">
        <f>E15</f>
        <v xml:space="preserve"> </v>
      </c>
      <c r="G114" s="30"/>
      <c r="H114" s="30"/>
      <c r="I114" s="25" t="s">
        <v>27</v>
      </c>
      <c r="J114" s="26" t="str">
        <f>E21</f>
        <v xml:space="preserve"> </v>
      </c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26</v>
      </c>
      <c r="D115" s="30"/>
      <c r="E115" s="30"/>
      <c r="F115" s="22" t="str">
        <f>IF(E18="","",E18)</f>
        <v xml:space="preserve"> </v>
      </c>
      <c r="G115" s="30"/>
      <c r="H115" s="30"/>
      <c r="I115" s="25" t="s">
        <v>29</v>
      </c>
      <c r="J115" s="26" t="str">
        <f>E24</f>
        <v/>
      </c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0" customFormat="1" ht="29.28" customHeight="1">
      <c r="A117" s="174"/>
      <c r="B117" s="175"/>
      <c r="C117" s="176" t="s">
        <v>103</v>
      </c>
      <c r="D117" s="177" t="s">
        <v>57</v>
      </c>
      <c r="E117" s="177" t="s">
        <v>53</v>
      </c>
      <c r="F117" s="177" t="s">
        <v>54</v>
      </c>
      <c r="G117" s="177" t="s">
        <v>104</v>
      </c>
      <c r="H117" s="177" t="s">
        <v>105</v>
      </c>
      <c r="I117" s="177" t="s">
        <v>106</v>
      </c>
      <c r="J117" s="177" t="s">
        <v>97</v>
      </c>
      <c r="K117" s="178" t="s">
        <v>107</v>
      </c>
      <c r="L117" s="179"/>
      <c r="M117" s="89" t="s">
        <v>1</v>
      </c>
      <c r="N117" s="90" t="s">
        <v>36</v>
      </c>
      <c r="O117" s="90" t="s">
        <v>108</v>
      </c>
      <c r="P117" s="90" t="s">
        <v>109</v>
      </c>
      <c r="Q117" s="90" t="s">
        <v>110</v>
      </c>
      <c r="R117" s="90" t="s">
        <v>111</v>
      </c>
      <c r="S117" s="90" t="s">
        <v>112</v>
      </c>
      <c r="T117" s="91" t="s">
        <v>113</v>
      </c>
      <c r="U117" s="174"/>
      <c r="V117" s="174"/>
      <c r="W117" s="174"/>
      <c r="X117" s="174"/>
      <c r="Y117" s="174"/>
      <c r="Z117" s="174"/>
      <c r="AA117" s="174"/>
      <c r="AB117" s="174"/>
      <c r="AC117" s="174"/>
      <c r="AD117" s="174"/>
      <c r="AE117" s="174"/>
    </row>
    <row r="118" s="2" customFormat="1" ht="22.8" customHeight="1">
      <c r="A118" s="28"/>
      <c r="B118" s="29"/>
      <c r="C118" s="96" t="s">
        <v>114</v>
      </c>
      <c r="D118" s="30"/>
      <c r="E118" s="30"/>
      <c r="F118" s="30"/>
      <c r="G118" s="30"/>
      <c r="H118" s="30"/>
      <c r="I118" s="30"/>
      <c r="J118" s="180">
        <f>BK118</f>
        <v>8439682.7300000004</v>
      </c>
      <c r="K118" s="30"/>
      <c r="L118" s="34"/>
      <c r="M118" s="92"/>
      <c r="N118" s="181"/>
      <c r="O118" s="93"/>
      <c r="P118" s="182">
        <f>P119+SUM(P120:P153)+P223</f>
        <v>0</v>
      </c>
      <c r="Q118" s="93"/>
      <c r="R118" s="182">
        <f>R119+SUM(R120:R153)+R223</f>
        <v>0</v>
      </c>
      <c r="S118" s="93"/>
      <c r="T118" s="183">
        <f>T119+SUM(T120:T153)+T223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3" t="s">
        <v>71</v>
      </c>
      <c r="AU118" s="13" t="s">
        <v>99</v>
      </c>
      <c r="BK118" s="184">
        <f>BK119+SUM(BK120:BK153)+BK223</f>
        <v>8439682.7300000004</v>
      </c>
    </row>
    <row r="119" s="2" customFormat="1" ht="44.25" customHeight="1">
      <c r="A119" s="28"/>
      <c r="B119" s="29"/>
      <c r="C119" s="185" t="s">
        <v>80</v>
      </c>
      <c r="D119" s="185" t="s">
        <v>115</v>
      </c>
      <c r="E119" s="186" t="s">
        <v>116</v>
      </c>
      <c r="F119" s="187" t="s">
        <v>117</v>
      </c>
      <c r="G119" s="188" t="s">
        <v>118</v>
      </c>
      <c r="H119" s="189">
        <v>20</v>
      </c>
      <c r="I119" s="190">
        <v>7730</v>
      </c>
      <c r="J119" s="190">
        <f>ROUND(I119*H119,2)</f>
        <v>154600</v>
      </c>
      <c r="K119" s="187" t="s">
        <v>119</v>
      </c>
      <c r="L119" s="191"/>
      <c r="M119" s="192" t="s">
        <v>1</v>
      </c>
      <c r="N119" s="193" t="s">
        <v>37</v>
      </c>
      <c r="O119" s="194">
        <v>0</v>
      </c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96" t="s">
        <v>120</v>
      </c>
      <c r="AT119" s="196" t="s">
        <v>115</v>
      </c>
      <c r="AU119" s="196" t="s">
        <v>72</v>
      </c>
      <c r="AY119" s="13" t="s">
        <v>121</v>
      </c>
      <c r="BE119" s="197">
        <f>IF(N119="základní",J119,0)</f>
        <v>154600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3" t="s">
        <v>80</v>
      </c>
      <c r="BK119" s="197">
        <f>ROUND(I119*H119,2)</f>
        <v>154600</v>
      </c>
      <c r="BL119" s="13" t="s">
        <v>122</v>
      </c>
      <c r="BM119" s="196" t="s">
        <v>123</v>
      </c>
    </row>
    <row r="120" s="2" customFormat="1">
      <c r="A120" s="28"/>
      <c r="B120" s="29"/>
      <c r="C120" s="30"/>
      <c r="D120" s="198" t="s">
        <v>124</v>
      </c>
      <c r="E120" s="30"/>
      <c r="F120" s="199" t="s">
        <v>117</v>
      </c>
      <c r="G120" s="30"/>
      <c r="H120" s="30"/>
      <c r="I120" s="30"/>
      <c r="J120" s="30"/>
      <c r="K120" s="30"/>
      <c r="L120" s="34"/>
      <c r="M120" s="200"/>
      <c r="N120" s="201"/>
      <c r="O120" s="80"/>
      <c r="P120" s="80"/>
      <c r="Q120" s="80"/>
      <c r="R120" s="80"/>
      <c r="S120" s="80"/>
      <c r="T120" s="81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3" t="s">
        <v>124</v>
      </c>
      <c r="AU120" s="13" t="s">
        <v>72</v>
      </c>
    </row>
    <row r="121" s="2" customFormat="1" ht="55.5" customHeight="1">
      <c r="A121" s="28"/>
      <c r="B121" s="29"/>
      <c r="C121" s="185" t="s">
        <v>82</v>
      </c>
      <c r="D121" s="185" t="s">
        <v>115</v>
      </c>
      <c r="E121" s="186" t="s">
        <v>125</v>
      </c>
      <c r="F121" s="187" t="s">
        <v>126</v>
      </c>
      <c r="G121" s="188" t="s">
        <v>118</v>
      </c>
      <c r="H121" s="189">
        <v>12</v>
      </c>
      <c r="I121" s="190">
        <v>10000</v>
      </c>
      <c r="J121" s="190">
        <f>ROUND(I121*H121,2)</f>
        <v>120000</v>
      </c>
      <c r="K121" s="187" t="s">
        <v>119</v>
      </c>
      <c r="L121" s="191"/>
      <c r="M121" s="192" t="s">
        <v>1</v>
      </c>
      <c r="N121" s="193" t="s">
        <v>37</v>
      </c>
      <c r="O121" s="194">
        <v>0</v>
      </c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96" t="s">
        <v>120</v>
      </c>
      <c r="AT121" s="196" t="s">
        <v>115</v>
      </c>
      <c r="AU121" s="196" t="s">
        <v>72</v>
      </c>
      <c r="AY121" s="13" t="s">
        <v>121</v>
      </c>
      <c r="BE121" s="197">
        <f>IF(N121="základní",J121,0)</f>
        <v>120000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3" t="s">
        <v>80</v>
      </c>
      <c r="BK121" s="197">
        <f>ROUND(I121*H121,2)</f>
        <v>120000</v>
      </c>
      <c r="BL121" s="13" t="s">
        <v>122</v>
      </c>
      <c r="BM121" s="196" t="s">
        <v>127</v>
      </c>
    </row>
    <row r="122" s="2" customFormat="1">
      <c r="A122" s="28"/>
      <c r="B122" s="29"/>
      <c r="C122" s="30"/>
      <c r="D122" s="198" t="s">
        <v>124</v>
      </c>
      <c r="E122" s="30"/>
      <c r="F122" s="199" t="s">
        <v>126</v>
      </c>
      <c r="G122" s="30"/>
      <c r="H122" s="30"/>
      <c r="I122" s="30"/>
      <c r="J122" s="30"/>
      <c r="K122" s="30"/>
      <c r="L122" s="34"/>
      <c r="M122" s="200"/>
      <c r="N122" s="201"/>
      <c r="O122" s="80"/>
      <c r="P122" s="80"/>
      <c r="Q122" s="80"/>
      <c r="R122" s="80"/>
      <c r="S122" s="80"/>
      <c r="T122" s="81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3" t="s">
        <v>124</v>
      </c>
      <c r="AU122" s="13" t="s">
        <v>72</v>
      </c>
    </row>
    <row r="123" s="2" customFormat="1" ht="44.25" customHeight="1">
      <c r="A123" s="28"/>
      <c r="B123" s="29"/>
      <c r="C123" s="185" t="s">
        <v>128</v>
      </c>
      <c r="D123" s="185" t="s">
        <v>115</v>
      </c>
      <c r="E123" s="186" t="s">
        <v>129</v>
      </c>
      <c r="F123" s="187" t="s">
        <v>130</v>
      </c>
      <c r="G123" s="188" t="s">
        <v>118</v>
      </c>
      <c r="H123" s="189">
        <v>4</v>
      </c>
      <c r="I123" s="190">
        <v>878</v>
      </c>
      <c r="J123" s="190">
        <f>ROUND(I123*H123,2)</f>
        <v>3512</v>
      </c>
      <c r="K123" s="187" t="s">
        <v>119</v>
      </c>
      <c r="L123" s="191"/>
      <c r="M123" s="192" t="s">
        <v>1</v>
      </c>
      <c r="N123" s="193" t="s">
        <v>37</v>
      </c>
      <c r="O123" s="194">
        <v>0</v>
      </c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6" t="s">
        <v>120</v>
      </c>
      <c r="AT123" s="196" t="s">
        <v>115</v>
      </c>
      <c r="AU123" s="196" t="s">
        <v>72</v>
      </c>
      <c r="AY123" s="13" t="s">
        <v>121</v>
      </c>
      <c r="BE123" s="197">
        <f>IF(N123="základní",J123,0)</f>
        <v>3512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3" t="s">
        <v>80</v>
      </c>
      <c r="BK123" s="197">
        <f>ROUND(I123*H123,2)</f>
        <v>3512</v>
      </c>
      <c r="BL123" s="13" t="s">
        <v>122</v>
      </c>
      <c r="BM123" s="196" t="s">
        <v>131</v>
      </c>
    </row>
    <row r="124" s="2" customFormat="1">
      <c r="A124" s="28"/>
      <c r="B124" s="29"/>
      <c r="C124" s="30"/>
      <c r="D124" s="198" t="s">
        <v>124</v>
      </c>
      <c r="E124" s="30"/>
      <c r="F124" s="199" t="s">
        <v>130</v>
      </c>
      <c r="G124" s="30"/>
      <c r="H124" s="30"/>
      <c r="I124" s="30"/>
      <c r="J124" s="30"/>
      <c r="K124" s="30"/>
      <c r="L124" s="34"/>
      <c r="M124" s="200"/>
      <c r="N124" s="201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124</v>
      </c>
      <c r="AU124" s="13" t="s">
        <v>72</v>
      </c>
    </row>
    <row r="125" s="2" customFormat="1" ht="44.25" customHeight="1">
      <c r="A125" s="28"/>
      <c r="B125" s="29"/>
      <c r="C125" s="185" t="s">
        <v>122</v>
      </c>
      <c r="D125" s="185" t="s">
        <v>115</v>
      </c>
      <c r="E125" s="186" t="s">
        <v>132</v>
      </c>
      <c r="F125" s="187" t="s">
        <v>133</v>
      </c>
      <c r="G125" s="188" t="s">
        <v>118</v>
      </c>
      <c r="H125" s="189">
        <v>40</v>
      </c>
      <c r="I125" s="190">
        <v>4170</v>
      </c>
      <c r="J125" s="190">
        <f>ROUND(I125*H125,2)</f>
        <v>166800</v>
      </c>
      <c r="K125" s="187" t="s">
        <v>119</v>
      </c>
      <c r="L125" s="191"/>
      <c r="M125" s="192" t="s">
        <v>1</v>
      </c>
      <c r="N125" s="193" t="s">
        <v>37</v>
      </c>
      <c r="O125" s="194">
        <v>0</v>
      </c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6" t="s">
        <v>120</v>
      </c>
      <c r="AT125" s="196" t="s">
        <v>115</v>
      </c>
      <c r="AU125" s="196" t="s">
        <v>72</v>
      </c>
      <c r="AY125" s="13" t="s">
        <v>121</v>
      </c>
      <c r="BE125" s="197">
        <f>IF(N125="základní",J125,0)</f>
        <v>166800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80</v>
      </c>
      <c r="BK125" s="197">
        <f>ROUND(I125*H125,2)</f>
        <v>166800</v>
      </c>
      <c r="BL125" s="13" t="s">
        <v>122</v>
      </c>
      <c r="BM125" s="196" t="s">
        <v>134</v>
      </c>
    </row>
    <row r="126" s="2" customFormat="1">
      <c r="A126" s="28"/>
      <c r="B126" s="29"/>
      <c r="C126" s="30"/>
      <c r="D126" s="198" t="s">
        <v>124</v>
      </c>
      <c r="E126" s="30"/>
      <c r="F126" s="199" t="s">
        <v>133</v>
      </c>
      <c r="G126" s="30"/>
      <c r="H126" s="30"/>
      <c r="I126" s="30"/>
      <c r="J126" s="30"/>
      <c r="K126" s="30"/>
      <c r="L126" s="34"/>
      <c r="M126" s="200"/>
      <c r="N126" s="201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124</v>
      </c>
      <c r="AU126" s="13" t="s">
        <v>72</v>
      </c>
    </row>
    <row r="127" s="2" customFormat="1" ht="44.25" customHeight="1">
      <c r="A127" s="28"/>
      <c r="B127" s="29"/>
      <c r="C127" s="185" t="s">
        <v>135</v>
      </c>
      <c r="D127" s="185" t="s">
        <v>115</v>
      </c>
      <c r="E127" s="186" t="s">
        <v>136</v>
      </c>
      <c r="F127" s="187" t="s">
        <v>137</v>
      </c>
      <c r="G127" s="188" t="s">
        <v>118</v>
      </c>
      <c r="H127" s="189">
        <v>144</v>
      </c>
      <c r="I127" s="190">
        <v>5950</v>
      </c>
      <c r="J127" s="190">
        <f>ROUND(I127*H127,2)</f>
        <v>856800</v>
      </c>
      <c r="K127" s="187" t="s">
        <v>119</v>
      </c>
      <c r="L127" s="191"/>
      <c r="M127" s="192" t="s">
        <v>1</v>
      </c>
      <c r="N127" s="193" t="s">
        <v>37</v>
      </c>
      <c r="O127" s="194">
        <v>0</v>
      </c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6" t="s">
        <v>120</v>
      </c>
      <c r="AT127" s="196" t="s">
        <v>115</v>
      </c>
      <c r="AU127" s="196" t="s">
        <v>72</v>
      </c>
      <c r="AY127" s="13" t="s">
        <v>121</v>
      </c>
      <c r="BE127" s="197">
        <f>IF(N127="základní",J127,0)</f>
        <v>856800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3" t="s">
        <v>80</v>
      </c>
      <c r="BK127" s="197">
        <f>ROUND(I127*H127,2)</f>
        <v>856800</v>
      </c>
      <c r="BL127" s="13" t="s">
        <v>122</v>
      </c>
      <c r="BM127" s="196" t="s">
        <v>138</v>
      </c>
    </row>
    <row r="128" s="2" customFormat="1">
      <c r="A128" s="28"/>
      <c r="B128" s="29"/>
      <c r="C128" s="30"/>
      <c r="D128" s="198" t="s">
        <v>124</v>
      </c>
      <c r="E128" s="30"/>
      <c r="F128" s="199" t="s">
        <v>137</v>
      </c>
      <c r="G128" s="30"/>
      <c r="H128" s="30"/>
      <c r="I128" s="30"/>
      <c r="J128" s="30"/>
      <c r="K128" s="30"/>
      <c r="L128" s="34"/>
      <c r="M128" s="200"/>
      <c r="N128" s="201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124</v>
      </c>
      <c r="AU128" s="13" t="s">
        <v>72</v>
      </c>
    </row>
    <row r="129" s="2" customFormat="1" ht="44.25" customHeight="1">
      <c r="A129" s="28"/>
      <c r="B129" s="29"/>
      <c r="C129" s="185" t="s">
        <v>139</v>
      </c>
      <c r="D129" s="185" t="s">
        <v>115</v>
      </c>
      <c r="E129" s="186" t="s">
        <v>140</v>
      </c>
      <c r="F129" s="187" t="s">
        <v>141</v>
      </c>
      <c r="G129" s="188" t="s">
        <v>118</v>
      </c>
      <c r="H129" s="189">
        <v>164</v>
      </c>
      <c r="I129" s="190">
        <v>7010</v>
      </c>
      <c r="J129" s="190">
        <f>ROUND(I129*H129,2)</f>
        <v>1149640</v>
      </c>
      <c r="K129" s="187" t="s">
        <v>119</v>
      </c>
      <c r="L129" s="191"/>
      <c r="M129" s="192" t="s">
        <v>1</v>
      </c>
      <c r="N129" s="193" t="s">
        <v>37</v>
      </c>
      <c r="O129" s="194">
        <v>0</v>
      </c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6" t="s">
        <v>120</v>
      </c>
      <c r="AT129" s="196" t="s">
        <v>115</v>
      </c>
      <c r="AU129" s="196" t="s">
        <v>72</v>
      </c>
      <c r="AY129" s="13" t="s">
        <v>121</v>
      </c>
      <c r="BE129" s="197">
        <f>IF(N129="základní",J129,0)</f>
        <v>1149640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80</v>
      </c>
      <c r="BK129" s="197">
        <f>ROUND(I129*H129,2)</f>
        <v>1149640</v>
      </c>
      <c r="BL129" s="13" t="s">
        <v>122</v>
      </c>
      <c r="BM129" s="196" t="s">
        <v>142</v>
      </c>
    </row>
    <row r="130" s="2" customFormat="1">
      <c r="A130" s="28"/>
      <c r="B130" s="29"/>
      <c r="C130" s="30"/>
      <c r="D130" s="198" t="s">
        <v>124</v>
      </c>
      <c r="E130" s="30"/>
      <c r="F130" s="199" t="s">
        <v>141</v>
      </c>
      <c r="G130" s="30"/>
      <c r="H130" s="30"/>
      <c r="I130" s="30"/>
      <c r="J130" s="30"/>
      <c r="K130" s="30"/>
      <c r="L130" s="34"/>
      <c r="M130" s="200"/>
      <c r="N130" s="201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124</v>
      </c>
      <c r="AU130" s="13" t="s">
        <v>72</v>
      </c>
    </row>
    <row r="131" s="2" customFormat="1" ht="44.25" customHeight="1">
      <c r="A131" s="28"/>
      <c r="B131" s="29"/>
      <c r="C131" s="185" t="s">
        <v>143</v>
      </c>
      <c r="D131" s="185" t="s">
        <v>115</v>
      </c>
      <c r="E131" s="186" t="s">
        <v>144</v>
      </c>
      <c r="F131" s="187" t="s">
        <v>145</v>
      </c>
      <c r="G131" s="188" t="s">
        <v>118</v>
      </c>
      <c r="H131" s="189">
        <v>24</v>
      </c>
      <c r="I131" s="190">
        <v>8600</v>
      </c>
      <c r="J131" s="190">
        <f>ROUND(I131*H131,2)</f>
        <v>206400</v>
      </c>
      <c r="K131" s="187" t="s">
        <v>119</v>
      </c>
      <c r="L131" s="191"/>
      <c r="M131" s="192" t="s">
        <v>1</v>
      </c>
      <c r="N131" s="193" t="s">
        <v>37</v>
      </c>
      <c r="O131" s="194">
        <v>0</v>
      </c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6" t="s">
        <v>120</v>
      </c>
      <c r="AT131" s="196" t="s">
        <v>115</v>
      </c>
      <c r="AU131" s="196" t="s">
        <v>72</v>
      </c>
      <c r="AY131" s="13" t="s">
        <v>121</v>
      </c>
      <c r="BE131" s="197">
        <f>IF(N131="základní",J131,0)</f>
        <v>206400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80</v>
      </c>
      <c r="BK131" s="197">
        <f>ROUND(I131*H131,2)</f>
        <v>206400</v>
      </c>
      <c r="BL131" s="13" t="s">
        <v>122</v>
      </c>
      <c r="BM131" s="196" t="s">
        <v>146</v>
      </c>
    </row>
    <row r="132" s="2" customFormat="1">
      <c r="A132" s="28"/>
      <c r="B132" s="29"/>
      <c r="C132" s="30"/>
      <c r="D132" s="198" t="s">
        <v>124</v>
      </c>
      <c r="E132" s="30"/>
      <c r="F132" s="199" t="s">
        <v>145</v>
      </c>
      <c r="G132" s="30"/>
      <c r="H132" s="30"/>
      <c r="I132" s="30"/>
      <c r="J132" s="30"/>
      <c r="K132" s="30"/>
      <c r="L132" s="34"/>
      <c r="M132" s="200"/>
      <c r="N132" s="201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124</v>
      </c>
      <c r="AU132" s="13" t="s">
        <v>72</v>
      </c>
    </row>
    <row r="133" s="2" customFormat="1" ht="44.25" customHeight="1">
      <c r="A133" s="28"/>
      <c r="B133" s="29"/>
      <c r="C133" s="185" t="s">
        <v>120</v>
      </c>
      <c r="D133" s="185" t="s">
        <v>115</v>
      </c>
      <c r="E133" s="186" t="s">
        <v>147</v>
      </c>
      <c r="F133" s="187" t="s">
        <v>148</v>
      </c>
      <c r="G133" s="188" t="s">
        <v>118</v>
      </c>
      <c r="H133" s="189">
        <v>24</v>
      </c>
      <c r="I133" s="190">
        <v>11500</v>
      </c>
      <c r="J133" s="190">
        <f>ROUND(I133*H133,2)</f>
        <v>276000</v>
      </c>
      <c r="K133" s="187" t="s">
        <v>119</v>
      </c>
      <c r="L133" s="191"/>
      <c r="M133" s="192" t="s">
        <v>1</v>
      </c>
      <c r="N133" s="193" t="s">
        <v>37</v>
      </c>
      <c r="O133" s="194">
        <v>0</v>
      </c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6" t="s">
        <v>120</v>
      </c>
      <c r="AT133" s="196" t="s">
        <v>115</v>
      </c>
      <c r="AU133" s="196" t="s">
        <v>72</v>
      </c>
      <c r="AY133" s="13" t="s">
        <v>121</v>
      </c>
      <c r="BE133" s="197">
        <f>IF(N133="základní",J133,0)</f>
        <v>276000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80</v>
      </c>
      <c r="BK133" s="197">
        <f>ROUND(I133*H133,2)</f>
        <v>276000</v>
      </c>
      <c r="BL133" s="13" t="s">
        <v>122</v>
      </c>
      <c r="BM133" s="196" t="s">
        <v>149</v>
      </c>
    </row>
    <row r="134" s="2" customFormat="1">
      <c r="A134" s="28"/>
      <c r="B134" s="29"/>
      <c r="C134" s="30"/>
      <c r="D134" s="198" t="s">
        <v>124</v>
      </c>
      <c r="E134" s="30"/>
      <c r="F134" s="199" t="s">
        <v>148</v>
      </c>
      <c r="G134" s="30"/>
      <c r="H134" s="30"/>
      <c r="I134" s="30"/>
      <c r="J134" s="30"/>
      <c r="K134" s="30"/>
      <c r="L134" s="34"/>
      <c r="M134" s="200"/>
      <c r="N134" s="201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124</v>
      </c>
      <c r="AU134" s="13" t="s">
        <v>72</v>
      </c>
    </row>
    <row r="135" s="2" customFormat="1" ht="44.25" customHeight="1">
      <c r="A135" s="28"/>
      <c r="B135" s="29"/>
      <c r="C135" s="185" t="s">
        <v>150</v>
      </c>
      <c r="D135" s="185" t="s">
        <v>115</v>
      </c>
      <c r="E135" s="186" t="s">
        <v>151</v>
      </c>
      <c r="F135" s="187" t="s">
        <v>152</v>
      </c>
      <c r="G135" s="188" t="s">
        <v>118</v>
      </c>
      <c r="H135" s="189">
        <v>100</v>
      </c>
      <c r="I135" s="190">
        <v>21000</v>
      </c>
      <c r="J135" s="190">
        <f>ROUND(I135*H135,2)</f>
        <v>2100000</v>
      </c>
      <c r="K135" s="187" t="s">
        <v>119</v>
      </c>
      <c r="L135" s="191"/>
      <c r="M135" s="192" t="s">
        <v>1</v>
      </c>
      <c r="N135" s="193" t="s">
        <v>37</v>
      </c>
      <c r="O135" s="194">
        <v>0</v>
      </c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120</v>
      </c>
      <c r="AT135" s="196" t="s">
        <v>115</v>
      </c>
      <c r="AU135" s="196" t="s">
        <v>72</v>
      </c>
      <c r="AY135" s="13" t="s">
        <v>121</v>
      </c>
      <c r="BE135" s="197">
        <f>IF(N135="základní",J135,0)</f>
        <v>2100000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80</v>
      </c>
      <c r="BK135" s="197">
        <f>ROUND(I135*H135,2)</f>
        <v>2100000</v>
      </c>
      <c r="BL135" s="13" t="s">
        <v>122</v>
      </c>
      <c r="BM135" s="196" t="s">
        <v>153</v>
      </c>
    </row>
    <row r="136" s="2" customFormat="1">
      <c r="A136" s="28"/>
      <c r="B136" s="29"/>
      <c r="C136" s="30"/>
      <c r="D136" s="198" t="s">
        <v>124</v>
      </c>
      <c r="E136" s="30"/>
      <c r="F136" s="199" t="s">
        <v>152</v>
      </c>
      <c r="G136" s="30"/>
      <c r="H136" s="30"/>
      <c r="I136" s="30"/>
      <c r="J136" s="30"/>
      <c r="K136" s="30"/>
      <c r="L136" s="34"/>
      <c r="M136" s="200"/>
      <c r="N136" s="201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124</v>
      </c>
      <c r="AU136" s="13" t="s">
        <v>72</v>
      </c>
    </row>
    <row r="137" s="2" customFormat="1" ht="49.05" customHeight="1">
      <c r="A137" s="28"/>
      <c r="B137" s="29"/>
      <c r="C137" s="185" t="s">
        <v>154</v>
      </c>
      <c r="D137" s="185" t="s">
        <v>115</v>
      </c>
      <c r="E137" s="186" t="s">
        <v>155</v>
      </c>
      <c r="F137" s="187" t="s">
        <v>156</v>
      </c>
      <c r="G137" s="188" t="s">
        <v>118</v>
      </c>
      <c r="H137" s="189">
        <v>4</v>
      </c>
      <c r="I137" s="190">
        <v>2780</v>
      </c>
      <c r="J137" s="190">
        <f>ROUND(I137*H137,2)</f>
        <v>11120</v>
      </c>
      <c r="K137" s="187" t="s">
        <v>119</v>
      </c>
      <c r="L137" s="191"/>
      <c r="M137" s="192" t="s">
        <v>1</v>
      </c>
      <c r="N137" s="193" t="s">
        <v>37</v>
      </c>
      <c r="O137" s="194">
        <v>0</v>
      </c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6" t="s">
        <v>120</v>
      </c>
      <c r="AT137" s="196" t="s">
        <v>115</v>
      </c>
      <c r="AU137" s="196" t="s">
        <v>72</v>
      </c>
      <c r="AY137" s="13" t="s">
        <v>121</v>
      </c>
      <c r="BE137" s="197">
        <f>IF(N137="základní",J137,0)</f>
        <v>11120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80</v>
      </c>
      <c r="BK137" s="197">
        <f>ROUND(I137*H137,2)</f>
        <v>11120</v>
      </c>
      <c r="BL137" s="13" t="s">
        <v>122</v>
      </c>
      <c r="BM137" s="196" t="s">
        <v>157</v>
      </c>
    </row>
    <row r="138" s="2" customFormat="1">
      <c r="A138" s="28"/>
      <c r="B138" s="29"/>
      <c r="C138" s="30"/>
      <c r="D138" s="198" t="s">
        <v>124</v>
      </c>
      <c r="E138" s="30"/>
      <c r="F138" s="199" t="s">
        <v>156</v>
      </c>
      <c r="G138" s="30"/>
      <c r="H138" s="30"/>
      <c r="I138" s="30"/>
      <c r="J138" s="30"/>
      <c r="K138" s="30"/>
      <c r="L138" s="34"/>
      <c r="M138" s="200"/>
      <c r="N138" s="201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124</v>
      </c>
      <c r="AU138" s="13" t="s">
        <v>72</v>
      </c>
    </row>
    <row r="139" s="2" customFormat="1" ht="49.05" customHeight="1">
      <c r="A139" s="28"/>
      <c r="B139" s="29"/>
      <c r="C139" s="185" t="s">
        <v>158</v>
      </c>
      <c r="D139" s="185" t="s">
        <v>115</v>
      </c>
      <c r="E139" s="186" t="s">
        <v>159</v>
      </c>
      <c r="F139" s="187" t="s">
        <v>160</v>
      </c>
      <c r="G139" s="188" t="s">
        <v>118</v>
      </c>
      <c r="H139" s="189">
        <v>18</v>
      </c>
      <c r="I139" s="190">
        <v>26400</v>
      </c>
      <c r="J139" s="190">
        <f>ROUND(I139*H139,2)</f>
        <v>475200</v>
      </c>
      <c r="K139" s="187" t="s">
        <v>119</v>
      </c>
      <c r="L139" s="191"/>
      <c r="M139" s="192" t="s">
        <v>1</v>
      </c>
      <c r="N139" s="193" t="s">
        <v>37</v>
      </c>
      <c r="O139" s="194">
        <v>0</v>
      </c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6" t="s">
        <v>120</v>
      </c>
      <c r="AT139" s="196" t="s">
        <v>115</v>
      </c>
      <c r="AU139" s="196" t="s">
        <v>72</v>
      </c>
      <c r="AY139" s="13" t="s">
        <v>121</v>
      </c>
      <c r="BE139" s="197">
        <f>IF(N139="základní",J139,0)</f>
        <v>475200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80</v>
      </c>
      <c r="BK139" s="197">
        <f>ROUND(I139*H139,2)</f>
        <v>475200</v>
      </c>
      <c r="BL139" s="13" t="s">
        <v>122</v>
      </c>
      <c r="BM139" s="196" t="s">
        <v>161</v>
      </c>
    </row>
    <row r="140" s="2" customFormat="1">
      <c r="A140" s="28"/>
      <c r="B140" s="29"/>
      <c r="C140" s="30"/>
      <c r="D140" s="198" t="s">
        <v>124</v>
      </c>
      <c r="E140" s="30"/>
      <c r="F140" s="199" t="s">
        <v>160</v>
      </c>
      <c r="G140" s="30"/>
      <c r="H140" s="30"/>
      <c r="I140" s="30"/>
      <c r="J140" s="30"/>
      <c r="K140" s="30"/>
      <c r="L140" s="34"/>
      <c r="M140" s="200"/>
      <c r="N140" s="201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124</v>
      </c>
      <c r="AU140" s="13" t="s">
        <v>72</v>
      </c>
    </row>
    <row r="141" s="2" customFormat="1" ht="49.05" customHeight="1">
      <c r="A141" s="28"/>
      <c r="B141" s="29"/>
      <c r="C141" s="185" t="s">
        <v>162</v>
      </c>
      <c r="D141" s="185" t="s">
        <v>115</v>
      </c>
      <c r="E141" s="186" t="s">
        <v>163</v>
      </c>
      <c r="F141" s="187" t="s">
        <v>164</v>
      </c>
      <c r="G141" s="188" t="s">
        <v>118</v>
      </c>
      <c r="H141" s="189">
        <v>8</v>
      </c>
      <c r="I141" s="190">
        <v>14400</v>
      </c>
      <c r="J141" s="190">
        <f>ROUND(I141*H141,2)</f>
        <v>115200</v>
      </c>
      <c r="K141" s="187" t="s">
        <v>119</v>
      </c>
      <c r="L141" s="191"/>
      <c r="M141" s="192" t="s">
        <v>1</v>
      </c>
      <c r="N141" s="193" t="s">
        <v>37</v>
      </c>
      <c r="O141" s="194">
        <v>0</v>
      </c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6" t="s">
        <v>120</v>
      </c>
      <c r="AT141" s="196" t="s">
        <v>115</v>
      </c>
      <c r="AU141" s="196" t="s">
        <v>72</v>
      </c>
      <c r="AY141" s="13" t="s">
        <v>121</v>
      </c>
      <c r="BE141" s="197">
        <f>IF(N141="základní",J141,0)</f>
        <v>115200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80</v>
      </c>
      <c r="BK141" s="197">
        <f>ROUND(I141*H141,2)</f>
        <v>115200</v>
      </c>
      <c r="BL141" s="13" t="s">
        <v>122</v>
      </c>
      <c r="BM141" s="196" t="s">
        <v>165</v>
      </c>
    </row>
    <row r="142" s="2" customFormat="1">
      <c r="A142" s="28"/>
      <c r="B142" s="29"/>
      <c r="C142" s="30"/>
      <c r="D142" s="198" t="s">
        <v>124</v>
      </c>
      <c r="E142" s="30"/>
      <c r="F142" s="199" t="s">
        <v>164</v>
      </c>
      <c r="G142" s="30"/>
      <c r="H142" s="30"/>
      <c r="I142" s="30"/>
      <c r="J142" s="30"/>
      <c r="K142" s="30"/>
      <c r="L142" s="34"/>
      <c r="M142" s="200"/>
      <c r="N142" s="201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124</v>
      </c>
      <c r="AU142" s="13" t="s">
        <v>72</v>
      </c>
    </row>
    <row r="143" s="2" customFormat="1" ht="49.05" customHeight="1">
      <c r="A143" s="28"/>
      <c r="B143" s="29"/>
      <c r="C143" s="185" t="s">
        <v>166</v>
      </c>
      <c r="D143" s="185" t="s">
        <v>115</v>
      </c>
      <c r="E143" s="186" t="s">
        <v>167</v>
      </c>
      <c r="F143" s="187" t="s">
        <v>168</v>
      </c>
      <c r="G143" s="188" t="s">
        <v>118</v>
      </c>
      <c r="H143" s="189">
        <v>6</v>
      </c>
      <c r="I143" s="190">
        <v>13600</v>
      </c>
      <c r="J143" s="190">
        <f>ROUND(I143*H143,2)</f>
        <v>81600</v>
      </c>
      <c r="K143" s="187" t="s">
        <v>119</v>
      </c>
      <c r="L143" s="191"/>
      <c r="M143" s="192" t="s">
        <v>1</v>
      </c>
      <c r="N143" s="193" t="s">
        <v>37</v>
      </c>
      <c r="O143" s="194">
        <v>0</v>
      </c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96" t="s">
        <v>120</v>
      </c>
      <c r="AT143" s="196" t="s">
        <v>115</v>
      </c>
      <c r="AU143" s="196" t="s">
        <v>72</v>
      </c>
      <c r="AY143" s="13" t="s">
        <v>121</v>
      </c>
      <c r="BE143" s="197">
        <f>IF(N143="základní",J143,0)</f>
        <v>81600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80</v>
      </c>
      <c r="BK143" s="197">
        <f>ROUND(I143*H143,2)</f>
        <v>81600</v>
      </c>
      <c r="BL143" s="13" t="s">
        <v>122</v>
      </c>
      <c r="BM143" s="196" t="s">
        <v>169</v>
      </c>
    </row>
    <row r="144" s="2" customFormat="1">
      <c r="A144" s="28"/>
      <c r="B144" s="29"/>
      <c r="C144" s="30"/>
      <c r="D144" s="198" t="s">
        <v>124</v>
      </c>
      <c r="E144" s="30"/>
      <c r="F144" s="199" t="s">
        <v>168</v>
      </c>
      <c r="G144" s="30"/>
      <c r="H144" s="30"/>
      <c r="I144" s="30"/>
      <c r="J144" s="30"/>
      <c r="K144" s="30"/>
      <c r="L144" s="34"/>
      <c r="M144" s="200"/>
      <c r="N144" s="201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124</v>
      </c>
      <c r="AU144" s="13" t="s">
        <v>72</v>
      </c>
    </row>
    <row r="145" s="2" customFormat="1" ht="49.05" customHeight="1">
      <c r="A145" s="28"/>
      <c r="B145" s="29"/>
      <c r="C145" s="185" t="s">
        <v>170</v>
      </c>
      <c r="D145" s="185" t="s">
        <v>115</v>
      </c>
      <c r="E145" s="186" t="s">
        <v>171</v>
      </c>
      <c r="F145" s="187" t="s">
        <v>172</v>
      </c>
      <c r="G145" s="188" t="s">
        <v>118</v>
      </c>
      <c r="H145" s="189">
        <v>4</v>
      </c>
      <c r="I145" s="190">
        <v>18300</v>
      </c>
      <c r="J145" s="190">
        <f>ROUND(I145*H145,2)</f>
        <v>73200</v>
      </c>
      <c r="K145" s="187" t="s">
        <v>119</v>
      </c>
      <c r="L145" s="191"/>
      <c r="M145" s="192" t="s">
        <v>1</v>
      </c>
      <c r="N145" s="193" t="s">
        <v>37</v>
      </c>
      <c r="O145" s="194">
        <v>0</v>
      </c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6" t="s">
        <v>120</v>
      </c>
      <c r="AT145" s="196" t="s">
        <v>115</v>
      </c>
      <c r="AU145" s="196" t="s">
        <v>72</v>
      </c>
      <c r="AY145" s="13" t="s">
        <v>121</v>
      </c>
      <c r="BE145" s="197">
        <f>IF(N145="základní",J145,0)</f>
        <v>73200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80</v>
      </c>
      <c r="BK145" s="197">
        <f>ROUND(I145*H145,2)</f>
        <v>73200</v>
      </c>
      <c r="BL145" s="13" t="s">
        <v>122</v>
      </c>
      <c r="BM145" s="196" t="s">
        <v>173</v>
      </c>
    </row>
    <row r="146" s="2" customFormat="1">
      <c r="A146" s="28"/>
      <c r="B146" s="29"/>
      <c r="C146" s="30"/>
      <c r="D146" s="198" t="s">
        <v>124</v>
      </c>
      <c r="E146" s="30"/>
      <c r="F146" s="199" t="s">
        <v>172</v>
      </c>
      <c r="G146" s="30"/>
      <c r="H146" s="30"/>
      <c r="I146" s="30"/>
      <c r="J146" s="30"/>
      <c r="K146" s="30"/>
      <c r="L146" s="34"/>
      <c r="M146" s="200"/>
      <c r="N146" s="201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124</v>
      </c>
      <c r="AU146" s="13" t="s">
        <v>72</v>
      </c>
    </row>
    <row r="147" s="2" customFormat="1" ht="44.25" customHeight="1">
      <c r="A147" s="28"/>
      <c r="B147" s="29"/>
      <c r="C147" s="185" t="s">
        <v>8</v>
      </c>
      <c r="D147" s="185" t="s">
        <v>115</v>
      </c>
      <c r="E147" s="186" t="s">
        <v>174</v>
      </c>
      <c r="F147" s="187" t="s">
        <v>175</v>
      </c>
      <c r="G147" s="188" t="s">
        <v>118</v>
      </c>
      <c r="H147" s="189">
        <v>108</v>
      </c>
      <c r="I147" s="190">
        <v>714</v>
      </c>
      <c r="J147" s="190">
        <f>ROUND(I147*H147,2)</f>
        <v>77112</v>
      </c>
      <c r="K147" s="187" t="s">
        <v>119</v>
      </c>
      <c r="L147" s="191"/>
      <c r="M147" s="192" t="s">
        <v>1</v>
      </c>
      <c r="N147" s="193" t="s">
        <v>37</v>
      </c>
      <c r="O147" s="194">
        <v>0</v>
      </c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96" t="s">
        <v>120</v>
      </c>
      <c r="AT147" s="196" t="s">
        <v>115</v>
      </c>
      <c r="AU147" s="196" t="s">
        <v>72</v>
      </c>
      <c r="AY147" s="13" t="s">
        <v>121</v>
      </c>
      <c r="BE147" s="197">
        <f>IF(N147="základní",J147,0)</f>
        <v>77112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80</v>
      </c>
      <c r="BK147" s="197">
        <f>ROUND(I147*H147,2)</f>
        <v>77112</v>
      </c>
      <c r="BL147" s="13" t="s">
        <v>122</v>
      </c>
      <c r="BM147" s="196" t="s">
        <v>176</v>
      </c>
    </row>
    <row r="148" s="2" customFormat="1">
      <c r="A148" s="28"/>
      <c r="B148" s="29"/>
      <c r="C148" s="30"/>
      <c r="D148" s="198" t="s">
        <v>124</v>
      </c>
      <c r="E148" s="30"/>
      <c r="F148" s="199" t="s">
        <v>175</v>
      </c>
      <c r="G148" s="30"/>
      <c r="H148" s="30"/>
      <c r="I148" s="30"/>
      <c r="J148" s="30"/>
      <c r="K148" s="30"/>
      <c r="L148" s="34"/>
      <c r="M148" s="200"/>
      <c r="N148" s="201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124</v>
      </c>
      <c r="AU148" s="13" t="s">
        <v>72</v>
      </c>
    </row>
    <row r="149" s="2" customFormat="1" ht="24.15" customHeight="1">
      <c r="A149" s="28"/>
      <c r="B149" s="29"/>
      <c r="C149" s="185" t="s">
        <v>177</v>
      </c>
      <c r="D149" s="185" t="s">
        <v>115</v>
      </c>
      <c r="E149" s="186" t="s">
        <v>178</v>
      </c>
      <c r="F149" s="187" t="s">
        <v>179</v>
      </c>
      <c r="G149" s="188" t="s">
        <v>118</v>
      </c>
      <c r="H149" s="189">
        <v>416</v>
      </c>
      <c r="I149" s="190">
        <v>714</v>
      </c>
      <c r="J149" s="190">
        <f>ROUND(I149*H149,2)</f>
        <v>297024</v>
      </c>
      <c r="K149" s="187" t="s">
        <v>119</v>
      </c>
      <c r="L149" s="191"/>
      <c r="M149" s="192" t="s">
        <v>1</v>
      </c>
      <c r="N149" s="193" t="s">
        <v>37</v>
      </c>
      <c r="O149" s="194">
        <v>0</v>
      </c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6" t="s">
        <v>120</v>
      </c>
      <c r="AT149" s="196" t="s">
        <v>115</v>
      </c>
      <c r="AU149" s="196" t="s">
        <v>72</v>
      </c>
      <c r="AY149" s="13" t="s">
        <v>121</v>
      </c>
      <c r="BE149" s="197">
        <f>IF(N149="základní",J149,0)</f>
        <v>297024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80</v>
      </c>
      <c r="BK149" s="197">
        <f>ROUND(I149*H149,2)</f>
        <v>297024</v>
      </c>
      <c r="BL149" s="13" t="s">
        <v>122</v>
      </c>
      <c r="BM149" s="196" t="s">
        <v>180</v>
      </c>
    </row>
    <row r="150" s="2" customFormat="1">
      <c r="A150" s="28"/>
      <c r="B150" s="29"/>
      <c r="C150" s="30"/>
      <c r="D150" s="198" t="s">
        <v>124</v>
      </c>
      <c r="E150" s="30"/>
      <c r="F150" s="199" t="s">
        <v>179</v>
      </c>
      <c r="G150" s="30"/>
      <c r="H150" s="30"/>
      <c r="I150" s="30"/>
      <c r="J150" s="30"/>
      <c r="K150" s="30"/>
      <c r="L150" s="34"/>
      <c r="M150" s="200"/>
      <c r="N150" s="201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124</v>
      </c>
      <c r="AU150" s="13" t="s">
        <v>72</v>
      </c>
    </row>
    <row r="151" s="2" customFormat="1" ht="24.15" customHeight="1">
      <c r="A151" s="28"/>
      <c r="B151" s="29"/>
      <c r="C151" s="185" t="s">
        <v>181</v>
      </c>
      <c r="D151" s="185" t="s">
        <v>115</v>
      </c>
      <c r="E151" s="186" t="s">
        <v>182</v>
      </c>
      <c r="F151" s="187" t="s">
        <v>183</v>
      </c>
      <c r="G151" s="188" t="s">
        <v>118</v>
      </c>
      <c r="H151" s="189">
        <v>100</v>
      </c>
      <c r="I151" s="190">
        <v>1250</v>
      </c>
      <c r="J151" s="190">
        <f>ROUND(I151*H151,2)</f>
        <v>125000</v>
      </c>
      <c r="K151" s="187" t="s">
        <v>119</v>
      </c>
      <c r="L151" s="191"/>
      <c r="M151" s="192" t="s">
        <v>1</v>
      </c>
      <c r="N151" s="193" t="s">
        <v>37</v>
      </c>
      <c r="O151" s="194">
        <v>0</v>
      </c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96" t="s">
        <v>120</v>
      </c>
      <c r="AT151" s="196" t="s">
        <v>115</v>
      </c>
      <c r="AU151" s="196" t="s">
        <v>72</v>
      </c>
      <c r="AY151" s="13" t="s">
        <v>121</v>
      </c>
      <c r="BE151" s="197">
        <f>IF(N151="základní",J151,0)</f>
        <v>125000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80</v>
      </c>
      <c r="BK151" s="197">
        <f>ROUND(I151*H151,2)</f>
        <v>125000</v>
      </c>
      <c r="BL151" s="13" t="s">
        <v>122</v>
      </c>
      <c r="BM151" s="196" t="s">
        <v>184</v>
      </c>
    </row>
    <row r="152" s="2" customFormat="1">
      <c r="A152" s="28"/>
      <c r="B152" s="29"/>
      <c r="C152" s="30"/>
      <c r="D152" s="198" t="s">
        <v>124</v>
      </c>
      <c r="E152" s="30"/>
      <c r="F152" s="199" t="s">
        <v>183</v>
      </c>
      <c r="G152" s="30"/>
      <c r="H152" s="30"/>
      <c r="I152" s="30"/>
      <c r="J152" s="30"/>
      <c r="K152" s="30"/>
      <c r="L152" s="34"/>
      <c r="M152" s="200"/>
      <c r="N152" s="201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124</v>
      </c>
      <c r="AU152" s="13" t="s">
        <v>72</v>
      </c>
    </row>
    <row r="153" s="11" customFormat="1" ht="25.92" customHeight="1">
      <c r="A153" s="11"/>
      <c r="B153" s="202"/>
      <c r="C153" s="203"/>
      <c r="D153" s="204" t="s">
        <v>71</v>
      </c>
      <c r="E153" s="205" t="s">
        <v>185</v>
      </c>
      <c r="F153" s="205" t="s">
        <v>186</v>
      </c>
      <c r="G153" s="203"/>
      <c r="H153" s="203"/>
      <c r="I153" s="203"/>
      <c r="J153" s="206">
        <f>BK153</f>
        <v>2060274.73</v>
      </c>
      <c r="K153" s="203"/>
      <c r="L153" s="207"/>
      <c r="M153" s="208"/>
      <c r="N153" s="209"/>
      <c r="O153" s="209"/>
      <c r="P153" s="210">
        <f>SUM(P154:P222)</f>
        <v>0</v>
      </c>
      <c r="Q153" s="209"/>
      <c r="R153" s="210">
        <f>SUM(R154:R222)</f>
        <v>0</v>
      </c>
      <c r="S153" s="209"/>
      <c r="T153" s="211">
        <f>SUM(T154:T222)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2" t="s">
        <v>122</v>
      </c>
      <c r="AT153" s="213" t="s">
        <v>71</v>
      </c>
      <c r="AU153" s="213" t="s">
        <v>72</v>
      </c>
      <c r="AY153" s="212" t="s">
        <v>121</v>
      </c>
      <c r="BK153" s="214">
        <f>SUM(BK154:BK222)</f>
        <v>2060274.73</v>
      </c>
    </row>
    <row r="154" s="2" customFormat="1" ht="16.5" customHeight="1">
      <c r="A154" s="28"/>
      <c r="B154" s="29"/>
      <c r="C154" s="215" t="s">
        <v>187</v>
      </c>
      <c r="D154" s="215" t="s">
        <v>188</v>
      </c>
      <c r="E154" s="216" t="s">
        <v>189</v>
      </c>
      <c r="F154" s="217" t="s">
        <v>190</v>
      </c>
      <c r="G154" s="218" t="s">
        <v>191</v>
      </c>
      <c r="H154" s="219">
        <v>820</v>
      </c>
      <c r="I154" s="220">
        <v>65.799999999999997</v>
      </c>
      <c r="J154" s="220">
        <f>ROUND(I154*H154,2)</f>
        <v>53956</v>
      </c>
      <c r="K154" s="217" t="s">
        <v>119</v>
      </c>
      <c r="L154" s="34"/>
      <c r="M154" s="221" t="s">
        <v>1</v>
      </c>
      <c r="N154" s="222" t="s">
        <v>37</v>
      </c>
      <c r="O154" s="194">
        <v>0</v>
      </c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96" t="s">
        <v>192</v>
      </c>
      <c r="AT154" s="196" t="s">
        <v>188</v>
      </c>
      <c r="AU154" s="196" t="s">
        <v>80</v>
      </c>
      <c r="AY154" s="13" t="s">
        <v>121</v>
      </c>
      <c r="BE154" s="197">
        <f>IF(N154="základní",J154,0)</f>
        <v>53956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3" t="s">
        <v>80</v>
      </c>
      <c r="BK154" s="197">
        <f>ROUND(I154*H154,2)</f>
        <v>53956</v>
      </c>
      <c r="BL154" s="13" t="s">
        <v>192</v>
      </c>
      <c r="BM154" s="196" t="s">
        <v>193</v>
      </c>
    </row>
    <row r="155" s="2" customFormat="1">
      <c r="A155" s="28"/>
      <c r="B155" s="29"/>
      <c r="C155" s="30"/>
      <c r="D155" s="198" t="s">
        <v>124</v>
      </c>
      <c r="E155" s="30"/>
      <c r="F155" s="199" t="s">
        <v>194</v>
      </c>
      <c r="G155" s="30"/>
      <c r="H155" s="30"/>
      <c r="I155" s="30"/>
      <c r="J155" s="30"/>
      <c r="K155" s="30"/>
      <c r="L155" s="34"/>
      <c r="M155" s="200"/>
      <c r="N155" s="201"/>
      <c r="O155" s="80"/>
      <c r="P155" s="80"/>
      <c r="Q155" s="80"/>
      <c r="R155" s="80"/>
      <c r="S155" s="80"/>
      <c r="T155" s="81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3" t="s">
        <v>124</v>
      </c>
      <c r="AU155" s="13" t="s">
        <v>80</v>
      </c>
    </row>
    <row r="156" s="2" customFormat="1" ht="24.15" customHeight="1">
      <c r="A156" s="28"/>
      <c r="B156" s="29"/>
      <c r="C156" s="215" t="s">
        <v>195</v>
      </c>
      <c r="D156" s="215" t="s">
        <v>188</v>
      </c>
      <c r="E156" s="216" t="s">
        <v>196</v>
      </c>
      <c r="F156" s="217" t="s">
        <v>197</v>
      </c>
      <c r="G156" s="218" t="s">
        <v>118</v>
      </c>
      <c r="H156" s="219">
        <v>36</v>
      </c>
      <c r="I156" s="220">
        <v>6290</v>
      </c>
      <c r="J156" s="220">
        <f>ROUND(I156*H156,2)</f>
        <v>226440</v>
      </c>
      <c r="K156" s="217" t="s">
        <v>119</v>
      </c>
      <c r="L156" s="34"/>
      <c r="M156" s="221" t="s">
        <v>1</v>
      </c>
      <c r="N156" s="222" t="s">
        <v>37</v>
      </c>
      <c r="O156" s="194">
        <v>0</v>
      </c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96" t="s">
        <v>192</v>
      </c>
      <c r="AT156" s="196" t="s">
        <v>188</v>
      </c>
      <c r="AU156" s="196" t="s">
        <v>80</v>
      </c>
      <c r="AY156" s="13" t="s">
        <v>121</v>
      </c>
      <c r="BE156" s="197">
        <f>IF(N156="základní",J156,0)</f>
        <v>226440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80</v>
      </c>
      <c r="BK156" s="197">
        <f>ROUND(I156*H156,2)</f>
        <v>226440</v>
      </c>
      <c r="BL156" s="13" t="s">
        <v>192</v>
      </c>
      <c r="BM156" s="196" t="s">
        <v>198</v>
      </c>
    </row>
    <row r="157" s="2" customFormat="1">
      <c r="A157" s="28"/>
      <c r="B157" s="29"/>
      <c r="C157" s="30"/>
      <c r="D157" s="198" t="s">
        <v>124</v>
      </c>
      <c r="E157" s="30"/>
      <c r="F157" s="199" t="s">
        <v>197</v>
      </c>
      <c r="G157" s="30"/>
      <c r="H157" s="30"/>
      <c r="I157" s="30"/>
      <c r="J157" s="30"/>
      <c r="K157" s="30"/>
      <c r="L157" s="34"/>
      <c r="M157" s="200"/>
      <c r="N157" s="201"/>
      <c r="O157" s="80"/>
      <c r="P157" s="80"/>
      <c r="Q157" s="80"/>
      <c r="R157" s="80"/>
      <c r="S157" s="80"/>
      <c r="T157" s="8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3" t="s">
        <v>124</v>
      </c>
      <c r="AU157" s="13" t="s">
        <v>80</v>
      </c>
    </row>
    <row r="158" s="2" customFormat="1" ht="24.15" customHeight="1">
      <c r="A158" s="28"/>
      <c r="B158" s="29"/>
      <c r="C158" s="215" t="s">
        <v>199</v>
      </c>
      <c r="D158" s="215" t="s">
        <v>188</v>
      </c>
      <c r="E158" s="216" t="s">
        <v>200</v>
      </c>
      <c r="F158" s="217" t="s">
        <v>201</v>
      </c>
      <c r="G158" s="218" t="s">
        <v>118</v>
      </c>
      <c r="H158" s="219">
        <v>1</v>
      </c>
      <c r="I158" s="220">
        <v>6750</v>
      </c>
      <c r="J158" s="220">
        <f>ROUND(I158*H158,2)</f>
        <v>6750</v>
      </c>
      <c r="K158" s="217" t="s">
        <v>119</v>
      </c>
      <c r="L158" s="34"/>
      <c r="M158" s="221" t="s">
        <v>1</v>
      </c>
      <c r="N158" s="222" t="s">
        <v>37</v>
      </c>
      <c r="O158" s="194">
        <v>0</v>
      </c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96" t="s">
        <v>192</v>
      </c>
      <c r="AT158" s="196" t="s">
        <v>188</v>
      </c>
      <c r="AU158" s="196" t="s">
        <v>80</v>
      </c>
      <c r="AY158" s="13" t="s">
        <v>121</v>
      </c>
      <c r="BE158" s="197">
        <f>IF(N158="základní",J158,0)</f>
        <v>6750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80</v>
      </c>
      <c r="BK158" s="197">
        <f>ROUND(I158*H158,2)</f>
        <v>6750</v>
      </c>
      <c r="BL158" s="13" t="s">
        <v>192</v>
      </c>
      <c r="BM158" s="196" t="s">
        <v>202</v>
      </c>
    </row>
    <row r="159" s="2" customFormat="1">
      <c r="A159" s="28"/>
      <c r="B159" s="29"/>
      <c r="C159" s="30"/>
      <c r="D159" s="198" t="s">
        <v>124</v>
      </c>
      <c r="E159" s="30"/>
      <c r="F159" s="199" t="s">
        <v>201</v>
      </c>
      <c r="G159" s="30"/>
      <c r="H159" s="30"/>
      <c r="I159" s="30"/>
      <c r="J159" s="30"/>
      <c r="K159" s="30"/>
      <c r="L159" s="34"/>
      <c r="M159" s="200"/>
      <c r="N159" s="201"/>
      <c r="O159" s="80"/>
      <c r="P159" s="80"/>
      <c r="Q159" s="80"/>
      <c r="R159" s="80"/>
      <c r="S159" s="80"/>
      <c r="T159" s="81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3" t="s">
        <v>124</v>
      </c>
      <c r="AU159" s="13" t="s">
        <v>80</v>
      </c>
    </row>
    <row r="160" s="2" customFormat="1" ht="16.5" customHeight="1">
      <c r="A160" s="28"/>
      <c r="B160" s="29"/>
      <c r="C160" s="215" t="s">
        <v>203</v>
      </c>
      <c r="D160" s="215" t="s">
        <v>188</v>
      </c>
      <c r="E160" s="216" t="s">
        <v>204</v>
      </c>
      <c r="F160" s="217" t="s">
        <v>205</v>
      </c>
      <c r="G160" s="218" t="s">
        <v>206</v>
      </c>
      <c r="H160" s="219">
        <v>45</v>
      </c>
      <c r="I160" s="220">
        <v>872</v>
      </c>
      <c r="J160" s="220">
        <f>ROUND(I160*H160,2)</f>
        <v>39240</v>
      </c>
      <c r="K160" s="217" t="s">
        <v>119</v>
      </c>
      <c r="L160" s="34"/>
      <c r="M160" s="221" t="s">
        <v>1</v>
      </c>
      <c r="N160" s="222" t="s">
        <v>37</v>
      </c>
      <c r="O160" s="194">
        <v>0</v>
      </c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96" t="s">
        <v>192</v>
      </c>
      <c r="AT160" s="196" t="s">
        <v>188</v>
      </c>
      <c r="AU160" s="196" t="s">
        <v>80</v>
      </c>
      <c r="AY160" s="13" t="s">
        <v>121</v>
      </c>
      <c r="BE160" s="197">
        <f>IF(N160="základní",J160,0)</f>
        <v>39240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80</v>
      </c>
      <c r="BK160" s="197">
        <f>ROUND(I160*H160,2)</f>
        <v>39240</v>
      </c>
      <c r="BL160" s="13" t="s">
        <v>192</v>
      </c>
      <c r="BM160" s="196" t="s">
        <v>207</v>
      </c>
    </row>
    <row r="161" s="2" customFormat="1">
      <c r="A161" s="28"/>
      <c r="B161" s="29"/>
      <c r="C161" s="30"/>
      <c r="D161" s="198" t="s">
        <v>124</v>
      </c>
      <c r="E161" s="30"/>
      <c r="F161" s="199" t="s">
        <v>208</v>
      </c>
      <c r="G161" s="30"/>
      <c r="H161" s="30"/>
      <c r="I161" s="30"/>
      <c r="J161" s="30"/>
      <c r="K161" s="30"/>
      <c r="L161" s="34"/>
      <c r="M161" s="200"/>
      <c r="N161" s="201"/>
      <c r="O161" s="80"/>
      <c r="P161" s="80"/>
      <c r="Q161" s="80"/>
      <c r="R161" s="80"/>
      <c r="S161" s="80"/>
      <c r="T161" s="81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3" t="s">
        <v>124</v>
      </c>
      <c r="AU161" s="13" t="s">
        <v>80</v>
      </c>
    </row>
    <row r="162" s="2" customFormat="1" ht="16.5" customHeight="1">
      <c r="A162" s="28"/>
      <c r="B162" s="29"/>
      <c r="C162" s="215" t="s">
        <v>209</v>
      </c>
      <c r="D162" s="215" t="s">
        <v>188</v>
      </c>
      <c r="E162" s="216" t="s">
        <v>210</v>
      </c>
      <c r="F162" s="217" t="s">
        <v>211</v>
      </c>
      <c r="G162" s="218" t="s">
        <v>206</v>
      </c>
      <c r="H162" s="219">
        <v>45</v>
      </c>
      <c r="I162" s="220">
        <v>1150</v>
      </c>
      <c r="J162" s="220">
        <f>ROUND(I162*H162,2)</f>
        <v>51750</v>
      </c>
      <c r="K162" s="217" t="s">
        <v>119</v>
      </c>
      <c r="L162" s="34"/>
      <c r="M162" s="221" t="s">
        <v>1</v>
      </c>
      <c r="N162" s="222" t="s">
        <v>37</v>
      </c>
      <c r="O162" s="194">
        <v>0</v>
      </c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6" t="s">
        <v>192</v>
      </c>
      <c r="AT162" s="196" t="s">
        <v>188</v>
      </c>
      <c r="AU162" s="196" t="s">
        <v>80</v>
      </c>
      <c r="AY162" s="13" t="s">
        <v>121</v>
      </c>
      <c r="BE162" s="197">
        <f>IF(N162="základní",J162,0)</f>
        <v>51750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80</v>
      </c>
      <c r="BK162" s="197">
        <f>ROUND(I162*H162,2)</f>
        <v>51750</v>
      </c>
      <c r="BL162" s="13" t="s">
        <v>192</v>
      </c>
      <c r="BM162" s="196" t="s">
        <v>212</v>
      </c>
    </row>
    <row r="163" s="2" customFormat="1">
      <c r="A163" s="28"/>
      <c r="B163" s="29"/>
      <c r="C163" s="30"/>
      <c r="D163" s="198" t="s">
        <v>124</v>
      </c>
      <c r="E163" s="30"/>
      <c r="F163" s="199" t="s">
        <v>213</v>
      </c>
      <c r="G163" s="30"/>
      <c r="H163" s="30"/>
      <c r="I163" s="30"/>
      <c r="J163" s="30"/>
      <c r="K163" s="30"/>
      <c r="L163" s="34"/>
      <c r="M163" s="200"/>
      <c r="N163" s="201"/>
      <c r="O163" s="80"/>
      <c r="P163" s="80"/>
      <c r="Q163" s="80"/>
      <c r="R163" s="80"/>
      <c r="S163" s="80"/>
      <c r="T163" s="8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3" t="s">
        <v>124</v>
      </c>
      <c r="AU163" s="13" t="s">
        <v>80</v>
      </c>
    </row>
    <row r="164" s="2" customFormat="1" ht="21.75" customHeight="1">
      <c r="A164" s="28"/>
      <c r="B164" s="29"/>
      <c r="C164" s="215" t="s">
        <v>214</v>
      </c>
      <c r="D164" s="215" t="s">
        <v>188</v>
      </c>
      <c r="E164" s="216" t="s">
        <v>215</v>
      </c>
      <c r="F164" s="217" t="s">
        <v>216</v>
      </c>
      <c r="G164" s="218" t="s">
        <v>118</v>
      </c>
      <c r="H164" s="219">
        <v>392</v>
      </c>
      <c r="I164" s="220">
        <v>397</v>
      </c>
      <c r="J164" s="220">
        <f>ROUND(I164*H164,2)</f>
        <v>155624</v>
      </c>
      <c r="K164" s="217" t="s">
        <v>119</v>
      </c>
      <c r="L164" s="34"/>
      <c r="M164" s="221" t="s">
        <v>1</v>
      </c>
      <c r="N164" s="222" t="s">
        <v>37</v>
      </c>
      <c r="O164" s="194">
        <v>0</v>
      </c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96" t="s">
        <v>192</v>
      </c>
      <c r="AT164" s="196" t="s">
        <v>188</v>
      </c>
      <c r="AU164" s="196" t="s">
        <v>80</v>
      </c>
      <c r="AY164" s="13" t="s">
        <v>121</v>
      </c>
      <c r="BE164" s="197">
        <f>IF(N164="základní",J164,0)</f>
        <v>155624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80</v>
      </c>
      <c r="BK164" s="197">
        <f>ROUND(I164*H164,2)</f>
        <v>155624</v>
      </c>
      <c r="BL164" s="13" t="s">
        <v>192</v>
      </c>
      <c r="BM164" s="196" t="s">
        <v>217</v>
      </c>
    </row>
    <row r="165" s="2" customFormat="1">
      <c r="A165" s="28"/>
      <c r="B165" s="29"/>
      <c r="C165" s="30"/>
      <c r="D165" s="198" t="s">
        <v>124</v>
      </c>
      <c r="E165" s="30"/>
      <c r="F165" s="199" t="s">
        <v>218</v>
      </c>
      <c r="G165" s="30"/>
      <c r="H165" s="30"/>
      <c r="I165" s="30"/>
      <c r="J165" s="30"/>
      <c r="K165" s="30"/>
      <c r="L165" s="34"/>
      <c r="M165" s="200"/>
      <c r="N165" s="201"/>
      <c r="O165" s="80"/>
      <c r="P165" s="80"/>
      <c r="Q165" s="80"/>
      <c r="R165" s="80"/>
      <c r="S165" s="80"/>
      <c r="T165" s="81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3" t="s">
        <v>124</v>
      </c>
      <c r="AU165" s="13" t="s">
        <v>80</v>
      </c>
    </row>
    <row r="166" s="2" customFormat="1" ht="21.75" customHeight="1">
      <c r="A166" s="28"/>
      <c r="B166" s="29"/>
      <c r="C166" s="215" t="s">
        <v>219</v>
      </c>
      <c r="D166" s="215" t="s">
        <v>188</v>
      </c>
      <c r="E166" s="216" t="s">
        <v>220</v>
      </c>
      <c r="F166" s="217" t="s">
        <v>221</v>
      </c>
      <c r="G166" s="218" t="s">
        <v>118</v>
      </c>
      <c r="H166" s="219">
        <v>124</v>
      </c>
      <c r="I166" s="220">
        <v>445</v>
      </c>
      <c r="J166" s="220">
        <f>ROUND(I166*H166,2)</f>
        <v>55180</v>
      </c>
      <c r="K166" s="217" t="s">
        <v>119</v>
      </c>
      <c r="L166" s="34"/>
      <c r="M166" s="221" t="s">
        <v>1</v>
      </c>
      <c r="N166" s="222" t="s">
        <v>37</v>
      </c>
      <c r="O166" s="194">
        <v>0</v>
      </c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96" t="s">
        <v>192</v>
      </c>
      <c r="AT166" s="196" t="s">
        <v>188</v>
      </c>
      <c r="AU166" s="196" t="s">
        <v>80</v>
      </c>
      <c r="AY166" s="13" t="s">
        <v>121</v>
      </c>
      <c r="BE166" s="197">
        <f>IF(N166="základní",J166,0)</f>
        <v>55180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80</v>
      </c>
      <c r="BK166" s="197">
        <f>ROUND(I166*H166,2)</f>
        <v>55180</v>
      </c>
      <c r="BL166" s="13" t="s">
        <v>192</v>
      </c>
      <c r="BM166" s="196" t="s">
        <v>222</v>
      </c>
    </row>
    <row r="167" s="2" customFormat="1">
      <c r="A167" s="28"/>
      <c r="B167" s="29"/>
      <c r="C167" s="30"/>
      <c r="D167" s="198" t="s">
        <v>124</v>
      </c>
      <c r="E167" s="30"/>
      <c r="F167" s="199" t="s">
        <v>223</v>
      </c>
      <c r="G167" s="30"/>
      <c r="H167" s="30"/>
      <c r="I167" s="30"/>
      <c r="J167" s="30"/>
      <c r="K167" s="30"/>
      <c r="L167" s="34"/>
      <c r="M167" s="200"/>
      <c r="N167" s="201"/>
      <c r="O167" s="80"/>
      <c r="P167" s="80"/>
      <c r="Q167" s="80"/>
      <c r="R167" s="80"/>
      <c r="S167" s="80"/>
      <c r="T167" s="8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3" t="s">
        <v>124</v>
      </c>
      <c r="AU167" s="13" t="s">
        <v>80</v>
      </c>
    </row>
    <row r="168" s="2" customFormat="1" ht="24.15" customHeight="1">
      <c r="A168" s="28"/>
      <c r="B168" s="29"/>
      <c r="C168" s="215" t="s">
        <v>224</v>
      </c>
      <c r="D168" s="215" t="s">
        <v>188</v>
      </c>
      <c r="E168" s="216" t="s">
        <v>225</v>
      </c>
      <c r="F168" s="217" t="s">
        <v>226</v>
      </c>
      <c r="G168" s="218" t="s">
        <v>118</v>
      </c>
      <c r="H168" s="219">
        <v>12</v>
      </c>
      <c r="I168" s="220">
        <v>707</v>
      </c>
      <c r="J168" s="220">
        <f>ROUND(I168*H168,2)</f>
        <v>8484</v>
      </c>
      <c r="K168" s="217" t="s">
        <v>119</v>
      </c>
      <c r="L168" s="34"/>
      <c r="M168" s="221" t="s">
        <v>1</v>
      </c>
      <c r="N168" s="222" t="s">
        <v>37</v>
      </c>
      <c r="O168" s="194">
        <v>0</v>
      </c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96" t="s">
        <v>192</v>
      </c>
      <c r="AT168" s="196" t="s">
        <v>188</v>
      </c>
      <c r="AU168" s="196" t="s">
        <v>80</v>
      </c>
      <c r="AY168" s="13" t="s">
        <v>121</v>
      </c>
      <c r="BE168" s="197">
        <f>IF(N168="základní",J168,0)</f>
        <v>8484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80</v>
      </c>
      <c r="BK168" s="197">
        <f>ROUND(I168*H168,2)</f>
        <v>8484</v>
      </c>
      <c r="BL168" s="13" t="s">
        <v>192</v>
      </c>
      <c r="BM168" s="196" t="s">
        <v>227</v>
      </c>
    </row>
    <row r="169" s="2" customFormat="1">
      <c r="A169" s="28"/>
      <c r="B169" s="29"/>
      <c r="C169" s="30"/>
      <c r="D169" s="198" t="s">
        <v>124</v>
      </c>
      <c r="E169" s="30"/>
      <c r="F169" s="199" t="s">
        <v>228</v>
      </c>
      <c r="G169" s="30"/>
      <c r="H169" s="30"/>
      <c r="I169" s="30"/>
      <c r="J169" s="30"/>
      <c r="K169" s="30"/>
      <c r="L169" s="34"/>
      <c r="M169" s="200"/>
      <c r="N169" s="201"/>
      <c r="O169" s="80"/>
      <c r="P169" s="80"/>
      <c r="Q169" s="80"/>
      <c r="R169" s="80"/>
      <c r="S169" s="80"/>
      <c r="T169" s="8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3" t="s">
        <v>124</v>
      </c>
      <c r="AU169" s="13" t="s">
        <v>80</v>
      </c>
    </row>
    <row r="170" s="2" customFormat="1" ht="24.15" customHeight="1">
      <c r="A170" s="28"/>
      <c r="B170" s="29"/>
      <c r="C170" s="215" t="s">
        <v>229</v>
      </c>
      <c r="D170" s="215" t="s">
        <v>188</v>
      </c>
      <c r="E170" s="216" t="s">
        <v>230</v>
      </c>
      <c r="F170" s="217" t="s">
        <v>231</v>
      </c>
      <c r="G170" s="218" t="s">
        <v>118</v>
      </c>
      <c r="H170" s="219">
        <v>144</v>
      </c>
      <c r="I170" s="220">
        <v>470</v>
      </c>
      <c r="J170" s="220">
        <f>ROUND(I170*H170,2)</f>
        <v>67680</v>
      </c>
      <c r="K170" s="217" t="s">
        <v>119</v>
      </c>
      <c r="L170" s="34"/>
      <c r="M170" s="221" t="s">
        <v>1</v>
      </c>
      <c r="N170" s="222" t="s">
        <v>37</v>
      </c>
      <c r="O170" s="194">
        <v>0</v>
      </c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96" t="s">
        <v>192</v>
      </c>
      <c r="AT170" s="196" t="s">
        <v>188</v>
      </c>
      <c r="AU170" s="196" t="s">
        <v>80</v>
      </c>
      <c r="AY170" s="13" t="s">
        <v>121</v>
      </c>
      <c r="BE170" s="197">
        <f>IF(N170="základní",J170,0)</f>
        <v>67680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80</v>
      </c>
      <c r="BK170" s="197">
        <f>ROUND(I170*H170,2)</f>
        <v>67680</v>
      </c>
      <c r="BL170" s="13" t="s">
        <v>192</v>
      </c>
      <c r="BM170" s="196" t="s">
        <v>232</v>
      </c>
    </row>
    <row r="171" s="2" customFormat="1">
      <c r="A171" s="28"/>
      <c r="B171" s="29"/>
      <c r="C171" s="30"/>
      <c r="D171" s="198" t="s">
        <v>124</v>
      </c>
      <c r="E171" s="30"/>
      <c r="F171" s="199" t="s">
        <v>233</v>
      </c>
      <c r="G171" s="30"/>
      <c r="H171" s="30"/>
      <c r="I171" s="30"/>
      <c r="J171" s="30"/>
      <c r="K171" s="30"/>
      <c r="L171" s="34"/>
      <c r="M171" s="200"/>
      <c r="N171" s="201"/>
      <c r="O171" s="80"/>
      <c r="P171" s="80"/>
      <c r="Q171" s="80"/>
      <c r="R171" s="80"/>
      <c r="S171" s="80"/>
      <c r="T171" s="81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3" t="s">
        <v>124</v>
      </c>
      <c r="AU171" s="13" t="s">
        <v>80</v>
      </c>
    </row>
    <row r="172" s="2" customFormat="1" ht="24.15" customHeight="1">
      <c r="A172" s="28"/>
      <c r="B172" s="29"/>
      <c r="C172" s="215" t="s">
        <v>234</v>
      </c>
      <c r="D172" s="215" t="s">
        <v>188</v>
      </c>
      <c r="E172" s="216" t="s">
        <v>235</v>
      </c>
      <c r="F172" s="217" t="s">
        <v>236</v>
      </c>
      <c r="G172" s="218" t="s">
        <v>118</v>
      </c>
      <c r="H172" s="219">
        <v>8</v>
      </c>
      <c r="I172" s="220">
        <v>707</v>
      </c>
      <c r="J172" s="220">
        <f>ROUND(I172*H172,2)</f>
        <v>5656</v>
      </c>
      <c r="K172" s="217" t="s">
        <v>119</v>
      </c>
      <c r="L172" s="34"/>
      <c r="M172" s="221" t="s">
        <v>1</v>
      </c>
      <c r="N172" s="222" t="s">
        <v>37</v>
      </c>
      <c r="O172" s="194">
        <v>0</v>
      </c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6" t="s">
        <v>192</v>
      </c>
      <c r="AT172" s="196" t="s">
        <v>188</v>
      </c>
      <c r="AU172" s="196" t="s">
        <v>80</v>
      </c>
      <c r="AY172" s="13" t="s">
        <v>121</v>
      </c>
      <c r="BE172" s="197">
        <f>IF(N172="základní",J172,0)</f>
        <v>5656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80</v>
      </c>
      <c r="BK172" s="197">
        <f>ROUND(I172*H172,2)</f>
        <v>5656</v>
      </c>
      <c r="BL172" s="13" t="s">
        <v>192</v>
      </c>
      <c r="BM172" s="196" t="s">
        <v>237</v>
      </c>
    </row>
    <row r="173" s="2" customFormat="1">
      <c r="A173" s="28"/>
      <c r="B173" s="29"/>
      <c r="C173" s="30"/>
      <c r="D173" s="198" t="s">
        <v>124</v>
      </c>
      <c r="E173" s="30"/>
      <c r="F173" s="199" t="s">
        <v>238</v>
      </c>
      <c r="G173" s="30"/>
      <c r="H173" s="30"/>
      <c r="I173" s="30"/>
      <c r="J173" s="30"/>
      <c r="K173" s="30"/>
      <c r="L173" s="34"/>
      <c r="M173" s="200"/>
      <c r="N173" s="201"/>
      <c r="O173" s="80"/>
      <c r="P173" s="80"/>
      <c r="Q173" s="80"/>
      <c r="R173" s="80"/>
      <c r="S173" s="80"/>
      <c r="T173" s="8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3" t="s">
        <v>124</v>
      </c>
      <c r="AU173" s="13" t="s">
        <v>80</v>
      </c>
    </row>
    <row r="174" s="2" customFormat="1" ht="49.05" customHeight="1">
      <c r="A174" s="28"/>
      <c r="B174" s="29"/>
      <c r="C174" s="185" t="s">
        <v>239</v>
      </c>
      <c r="D174" s="185" t="s">
        <v>115</v>
      </c>
      <c r="E174" s="186" t="s">
        <v>240</v>
      </c>
      <c r="F174" s="187" t="s">
        <v>241</v>
      </c>
      <c r="G174" s="188" t="s">
        <v>118</v>
      </c>
      <c r="H174" s="189">
        <v>1</v>
      </c>
      <c r="I174" s="190">
        <v>113200</v>
      </c>
      <c r="J174" s="190">
        <f>ROUND(I174*H174,2)</f>
        <v>113200</v>
      </c>
      <c r="K174" s="187" t="s">
        <v>119</v>
      </c>
      <c r="L174" s="191"/>
      <c r="M174" s="192" t="s">
        <v>1</v>
      </c>
      <c r="N174" s="193" t="s">
        <v>37</v>
      </c>
      <c r="O174" s="194">
        <v>0</v>
      </c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96" t="s">
        <v>192</v>
      </c>
      <c r="AT174" s="196" t="s">
        <v>115</v>
      </c>
      <c r="AU174" s="196" t="s">
        <v>80</v>
      </c>
      <c r="AY174" s="13" t="s">
        <v>121</v>
      </c>
      <c r="BE174" s="197">
        <f>IF(N174="základní",J174,0)</f>
        <v>113200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3" t="s">
        <v>80</v>
      </c>
      <c r="BK174" s="197">
        <f>ROUND(I174*H174,2)</f>
        <v>113200</v>
      </c>
      <c r="BL174" s="13" t="s">
        <v>192</v>
      </c>
      <c r="BM174" s="196" t="s">
        <v>242</v>
      </c>
    </row>
    <row r="175" s="2" customFormat="1">
      <c r="A175" s="28"/>
      <c r="B175" s="29"/>
      <c r="C175" s="30"/>
      <c r="D175" s="198" t="s">
        <v>124</v>
      </c>
      <c r="E175" s="30"/>
      <c r="F175" s="199" t="s">
        <v>241</v>
      </c>
      <c r="G175" s="30"/>
      <c r="H175" s="30"/>
      <c r="I175" s="30"/>
      <c r="J175" s="30"/>
      <c r="K175" s="30"/>
      <c r="L175" s="34"/>
      <c r="M175" s="200"/>
      <c r="N175" s="201"/>
      <c r="O175" s="80"/>
      <c r="P175" s="80"/>
      <c r="Q175" s="80"/>
      <c r="R175" s="80"/>
      <c r="S175" s="80"/>
      <c r="T175" s="81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3" t="s">
        <v>124</v>
      </c>
      <c r="AU175" s="13" t="s">
        <v>80</v>
      </c>
    </row>
    <row r="176" s="2" customFormat="1" ht="49.05" customHeight="1">
      <c r="A176" s="28"/>
      <c r="B176" s="29"/>
      <c r="C176" s="185" t="s">
        <v>243</v>
      </c>
      <c r="D176" s="185" t="s">
        <v>115</v>
      </c>
      <c r="E176" s="186" t="s">
        <v>244</v>
      </c>
      <c r="F176" s="187" t="s">
        <v>245</v>
      </c>
      <c r="G176" s="188" t="s">
        <v>118</v>
      </c>
      <c r="H176" s="189">
        <v>2</v>
      </c>
      <c r="I176" s="190">
        <v>22900</v>
      </c>
      <c r="J176" s="190">
        <f>ROUND(I176*H176,2)</f>
        <v>45800</v>
      </c>
      <c r="K176" s="187" t="s">
        <v>119</v>
      </c>
      <c r="L176" s="191"/>
      <c r="M176" s="192" t="s">
        <v>1</v>
      </c>
      <c r="N176" s="193" t="s">
        <v>37</v>
      </c>
      <c r="O176" s="194">
        <v>0</v>
      </c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6" t="s">
        <v>192</v>
      </c>
      <c r="AT176" s="196" t="s">
        <v>115</v>
      </c>
      <c r="AU176" s="196" t="s">
        <v>80</v>
      </c>
      <c r="AY176" s="13" t="s">
        <v>121</v>
      </c>
      <c r="BE176" s="197">
        <f>IF(N176="základní",J176,0)</f>
        <v>45800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3" t="s">
        <v>80</v>
      </c>
      <c r="BK176" s="197">
        <f>ROUND(I176*H176,2)</f>
        <v>45800</v>
      </c>
      <c r="BL176" s="13" t="s">
        <v>192</v>
      </c>
      <c r="BM176" s="196" t="s">
        <v>246</v>
      </c>
    </row>
    <row r="177" s="2" customFormat="1">
      <c r="A177" s="28"/>
      <c r="B177" s="29"/>
      <c r="C177" s="30"/>
      <c r="D177" s="198" t="s">
        <v>124</v>
      </c>
      <c r="E177" s="30"/>
      <c r="F177" s="199" t="s">
        <v>245</v>
      </c>
      <c r="G177" s="30"/>
      <c r="H177" s="30"/>
      <c r="I177" s="30"/>
      <c r="J177" s="30"/>
      <c r="K177" s="30"/>
      <c r="L177" s="34"/>
      <c r="M177" s="200"/>
      <c r="N177" s="201"/>
      <c r="O177" s="80"/>
      <c r="P177" s="80"/>
      <c r="Q177" s="80"/>
      <c r="R177" s="80"/>
      <c r="S177" s="80"/>
      <c r="T177" s="81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3" t="s">
        <v>124</v>
      </c>
      <c r="AU177" s="13" t="s">
        <v>80</v>
      </c>
    </row>
    <row r="178" s="2" customFormat="1" ht="24.15" customHeight="1">
      <c r="A178" s="28"/>
      <c r="B178" s="29"/>
      <c r="C178" s="185" t="s">
        <v>247</v>
      </c>
      <c r="D178" s="185" t="s">
        <v>115</v>
      </c>
      <c r="E178" s="186" t="s">
        <v>248</v>
      </c>
      <c r="F178" s="187" t="s">
        <v>249</v>
      </c>
      <c r="G178" s="188" t="s">
        <v>118</v>
      </c>
      <c r="H178" s="189">
        <v>1</v>
      </c>
      <c r="I178" s="190">
        <v>72700</v>
      </c>
      <c r="J178" s="190">
        <f>ROUND(I178*H178,2)</f>
        <v>72700</v>
      </c>
      <c r="K178" s="187" t="s">
        <v>1</v>
      </c>
      <c r="L178" s="191"/>
      <c r="M178" s="192" t="s">
        <v>1</v>
      </c>
      <c r="N178" s="193" t="s">
        <v>37</v>
      </c>
      <c r="O178" s="194">
        <v>0</v>
      </c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96" t="s">
        <v>192</v>
      </c>
      <c r="AT178" s="196" t="s">
        <v>115</v>
      </c>
      <c r="AU178" s="196" t="s">
        <v>80</v>
      </c>
      <c r="AY178" s="13" t="s">
        <v>121</v>
      </c>
      <c r="BE178" s="197">
        <f>IF(N178="základní",J178,0)</f>
        <v>72700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3" t="s">
        <v>80</v>
      </c>
      <c r="BK178" s="197">
        <f>ROUND(I178*H178,2)</f>
        <v>72700</v>
      </c>
      <c r="BL178" s="13" t="s">
        <v>192</v>
      </c>
      <c r="BM178" s="196" t="s">
        <v>250</v>
      </c>
    </row>
    <row r="179" s="2" customFormat="1">
      <c r="A179" s="28"/>
      <c r="B179" s="29"/>
      <c r="C179" s="30"/>
      <c r="D179" s="198" t="s">
        <v>124</v>
      </c>
      <c r="E179" s="30"/>
      <c r="F179" s="199" t="s">
        <v>251</v>
      </c>
      <c r="G179" s="30"/>
      <c r="H179" s="30"/>
      <c r="I179" s="30"/>
      <c r="J179" s="30"/>
      <c r="K179" s="30"/>
      <c r="L179" s="34"/>
      <c r="M179" s="200"/>
      <c r="N179" s="201"/>
      <c r="O179" s="80"/>
      <c r="P179" s="80"/>
      <c r="Q179" s="80"/>
      <c r="R179" s="80"/>
      <c r="S179" s="80"/>
      <c r="T179" s="81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3" t="s">
        <v>124</v>
      </c>
      <c r="AU179" s="13" t="s">
        <v>80</v>
      </c>
    </row>
    <row r="180" s="2" customFormat="1">
      <c r="A180" s="28"/>
      <c r="B180" s="29"/>
      <c r="C180" s="30"/>
      <c r="D180" s="198" t="s">
        <v>252</v>
      </c>
      <c r="E180" s="30"/>
      <c r="F180" s="223" t="s">
        <v>253</v>
      </c>
      <c r="G180" s="30"/>
      <c r="H180" s="30"/>
      <c r="I180" s="30"/>
      <c r="J180" s="30"/>
      <c r="K180" s="30"/>
      <c r="L180" s="34"/>
      <c r="M180" s="200"/>
      <c r="N180" s="201"/>
      <c r="O180" s="80"/>
      <c r="P180" s="80"/>
      <c r="Q180" s="80"/>
      <c r="R180" s="80"/>
      <c r="S180" s="80"/>
      <c r="T180" s="81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3" t="s">
        <v>252</v>
      </c>
      <c r="AU180" s="13" t="s">
        <v>80</v>
      </c>
    </row>
    <row r="181" s="2" customFormat="1" ht="49.05" customHeight="1">
      <c r="A181" s="28"/>
      <c r="B181" s="29"/>
      <c r="C181" s="185" t="s">
        <v>254</v>
      </c>
      <c r="D181" s="185" t="s">
        <v>115</v>
      </c>
      <c r="E181" s="186" t="s">
        <v>255</v>
      </c>
      <c r="F181" s="187" t="s">
        <v>256</v>
      </c>
      <c r="G181" s="188" t="s">
        <v>118</v>
      </c>
      <c r="H181" s="189">
        <v>16</v>
      </c>
      <c r="I181" s="190">
        <v>22900</v>
      </c>
      <c r="J181" s="190">
        <f>ROUND(I181*H181,2)</f>
        <v>366400</v>
      </c>
      <c r="K181" s="187" t="s">
        <v>119</v>
      </c>
      <c r="L181" s="191"/>
      <c r="M181" s="192" t="s">
        <v>1</v>
      </c>
      <c r="N181" s="193" t="s">
        <v>37</v>
      </c>
      <c r="O181" s="194">
        <v>0</v>
      </c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96" t="s">
        <v>192</v>
      </c>
      <c r="AT181" s="196" t="s">
        <v>115</v>
      </c>
      <c r="AU181" s="196" t="s">
        <v>80</v>
      </c>
      <c r="AY181" s="13" t="s">
        <v>121</v>
      </c>
      <c r="BE181" s="197">
        <f>IF(N181="základní",J181,0)</f>
        <v>366400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3" t="s">
        <v>80</v>
      </c>
      <c r="BK181" s="197">
        <f>ROUND(I181*H181,2)</f>
        <v>366400</v>
      </c>
      <c r="BL181" s="13" t="s">
        <v>192</v>
      </c>
      <c r="BM181" s="196" t="s">
        <v>257</v>
      </c>
    </row>
    <row r="182" s="2" customFormat="1">
      <c r="A182" s="28"/>
      <c r="B182" s="29"/>
      <c r="C182" s="30"/>
      <c r="D182" s="198" t="s">
        <v>124</v>
      </c>
      <c r="E182" s="30"/>
      <c r="F182" s="199" t="s">
        <v>256</v>
      </c>
      <c r="G182" s="30"/>
      <c r="H182" s="30"/>
      <c r="I182" s="30"/>
      <c r="J182" s="30"/>
      <c r="K182" s="30"/>
      <c r="L182" s="34"/>
      <c r="M182" s="200"/>
      <c r="N182" s="201"/>
      <c r="O182" s="80"/>
      <c r="P182" s="80"/>
      <c r="Q182" s="80"/>
      <c r="R182" s="80"/>
      <c r="S182" s="80"/>
      <c r="T182" s="81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T182" s="13" t="s">
        <v>124</v>
      </c>
      <c r="AU182" s="13" t="s">
        <v>80</v>
      </c>
    </row>
    <row r="183" s="2" customFormat="1" ht="44.25" customHeight="1">
      <c r="A183" s="28"/>
      <c r="B183" s="29"/>
      <c r="C183" s="185" t="s">
        <v>258</v>
      </c>
      <c r="D183" s="185" t="s">
        <v>115</v>
      </c>
      <c r="E183" s="186" t="s">
        <v>259</v>
      </c>
      <c r="F183" s="187" t="s">
        <v>260</v>
      </c>
      <c r="G183" s="188" t="s">
        <v>118</v>
      </c>
      <c r="H183" s="189">
        <v>1</v>
      </c>
      <c r="I183" s="190">
        <v>131200</v>
      </c>
      <c r="J183" s="190">
        <f>ROUND(I183*H183,2)</f>
        <v>131200</v>
      </c>
      <c r="K183" s="187" t="s">
        <v>119</v>
      </c>
      <c r="L183" s="191"/>
      <c r="M183" s="192" t="s">
        <v>1</v>
      </c>
      <c r="N183" s="193" t="s">
        <v>37</v>
      </c>
      <c r="O183" s="194">
        <v>0</v>
      </c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96" t="s">
        <v>192</v>
      </c>
      <c r="AT183" s="196" t="s">
        <v>115</v>
      </c>
      <c r="AU183" s="196" t="s">
        <v>80</v>
      </c>
      <c r="AY183" s="13" t="s">
        <v>121</v>
      </c>
      <c r="BE183" s="197">
        <f>IF(N183="základní",J183,0)</f>
        <v>131200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3" t="s">
        <v>80</v>
      </c>
      <c r="BK183" s="197">
        <f>ROUND(I183*H183,2)</f>
        <v>131200</v>
      </c>
      <c r="BL183" s="13" t="s">
        <v>192</v>
      </c>
      <c r="BM183" s="196" t="s">
        <v>261</v>
      </c>
    </row>
    <row r="184" s="2" customFormat="1">
      <c r="A184" s="28"/>
      <c r="B184" s="29"/>
      <c r="C184" s="30"/>
      <c r="D184" s="198" t="s">
        <v>124</v>
      </c>
      <c r="E184" s="30"/>
      <c r="F184" s="199" t="s">
        <v>260</v>
      </c>
      <c r="G184" s="30"/>
      <c r="H184" s="30"/>
      <c r="I184" s="30"/>
      <c r="J184" s="30"/>
      <c r="K184" s="30"/>
      <c r="L184" s="34"/>
      <c r="M184" s="200"/>
      <c r="N184" s="201"/>
      <c r="O184" s="80"/>
      <c r="P184" s="80"/>
      <c r="Q184" s="80"/>
      <c r="R184" s="80"/>
      <c r="S184" s="80"/>
      <c r="T184" s="81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3" t="s">
        <v>124</v>
      </c>
      <c r="AU184" s="13" t="s">
        <v>80</v>
      </c>
    </row>
    <row r="185" s="2" customFormat="1" ht="44.25" customHeight="1">
      <c r="A185" s="28"/>
      <c r="B185" s="29"/>
      <c r="C185" s="185" t="s">
        <v>262</v>
      </c>
      <c r="D185" s="185" t="s">
        <v>115</v>
      </c>
      <c r="E185" s="186" t="s">
        <v>263</v>
      </c>
      <c r="F185" s="187" t="s">
        <v>264</v>
      </c>
      <c r="G185" s="188" t="s">
        <v>118</v>
      </c>
      <c r="H185" s="189">
        <v>1</v>
      </c>
      <c r="I185" s="190">
        <v>152100</v>
      </c>
      <c r="J185" s="190">
        <f>ROUND(I185*H185,2)</f>
        <v>152100</v>
      </c>
      <c r="K185" s="187" t="s">
        <v>119</v>
      </c>
      <c r="L185" s="191"/>
      <c r="M185" s="192" t="s">
        <v>1</v>
      </c>
      <c r="N185" s="193" t="s">
        <v>37</v>
      </c>
      <c r="O185" s="194">
        <v>0</v>
      </c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96" t="s">
        <v>192</v>
      </c>
      <c r="AT185" s="196" t="s">
        <v>115</v>
      </c>
      <c r="AU185" s="196" t="s">
        <v>80</v>
      </c>
      <c r="AY185" s="13" t="s">
        <v>121</v>
      </c>
      <c r="BE185" s="197">
        <f>IF(N185="základní",J185,0)</f>
        <v>152100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3" t="s">
        <v>80</v>
      </c>
      <c r="BK185" s="197">
        <f>ROUND(I185*H185,2)</f>
        <v>152100</v>
      </c>
      <c r="BL185" s="13" t="s">
        <v>192</v>
      </c>
      <c r="BM185" s="196" t="s">
        <v>265</v>
      </c>
    </row>
    <row r="186" s="2" customFormat="1">
      <c r="A186" s="28"/>
      <c r="B186" s="29"/>
      <c r="C186" s="30"/>
      <c r="D186" s="198" t="s">
        <v>124</v>
      </c>
      <c r="E186" s="30"/>
      <c r="F186" s="199" t="s">
        <v>264</v>
      </c>
      <c r="G186" s="30"/>
      <c r="H186" s="30"/>
      <c r="I186" s="30"/>
      <c r="J186" s="30"/>
      <c r="K186" s="30"/>
      <c r="L186" s="34"/>
      <c r="M186" s="200"/>
      <c r="N186" s="201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124</v>
      </c>
      <c r="AU186" s="13" t="s">
        <v>80</v>
      </c>
    </row>
    <row r="187" s="2" customFormat="1" ht="16.5" customHeight="1">
      <c r="A187" s="28"/>
      <c r="B187" s="29"/>
      <c r="C187" s="215" t="s">
        <v>266</v>
      </c>
      <c r="D187" s="215" t="s">
        <v>188</v>
      </c>
      <c r="E187" s="216" t="s">
        <v>267</v>
      </c>
      <c r="F187" s="217" t="s">
        <v>268</v>
      </c>
      <c r="G187" s="218" t="s">
        <v>118</v>
      </c>
      <c r="H187" s="219">
        <v>416</v>
      </c>
      <c r="I187" s="220">
        <v>30</v>
      </c>
      <c r="J187" s="220">
        <f>ROUND(I187*H187,2)</f>
        <v>12480</v>
      </c>
      <c r="K187" s="217" t="s">
        <v>119</v>
      </c>
      <c r="L187" s="34"/>
      <c r="M187" s="221" t="s">
        <v>1</v>
      </c>
      <c r="N187" s="222" t="s">
        <v>37</v>
      </c>
      <c r="O187" s="194">
        <v>0</v>
      </c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96" t="s">
        <v>192</v>
      </c>
      <c r="AT187" s="196" t="s">
        <v>188</v>
      </c>
      <c r="AU187" s="196" t="s">
        <v>80</v>
      </c>
      <c r="AY187" s="13" t="s">
        <v>121</v>
      </c>
      <c r="BE187" s="197">
        <f>IF(N187="základní",J187,0)</f>
        <v>12480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3" t="s">
        <v>80</v>
      </c>
      <c r="BK187" s="197">
        <f>ROUND(I187*H187,2)</f>
        <v>12480</v>
      </c>
      <c r="BL187" s="13" t="s">
        <v>192</v>
      </c>
      <c r="BM187" s="196" t="s">
        <v>269</v>
      </c>
    </row>
    <row r="188" s="2" customFormat="1">
      <c r="A188" s="28"/>
      <c r="B188" s="29"/>
      <c r="C188" s="30"/>
      <c r="D188" s="198" t="s">
        <v>124</v>
      </c>
      <c r="E188" s="30"/>
      <c r="F188" s="199" t="s">
        <v>268</v>
      </c>
      <c r="G188" s="30"/>
      <c r="H188" s="30"/>
      <c r="I188" s="30"/>
      <c r="J188" s="30"/>
      <c r="K188" s="30"/>
      <c r="L188" s="34"/>
      <c r="M188" s="200"/>
      <c r="N188" s="201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124</v>
      </c>
      <c r="AU188" s="13" t="s">
        <v>80</v>
      </c>
    </row>
    <row r="189" s="2" customFormat="1" ht="16.5" customHeight="1">
      <c r="A189" s="28"/>
      <c r="B189" s="29"/>
      <c r="C189" s="215" t="s">
        <v>270</v>
      </c>
      <c r="D189" s="215" t="s">
        <v>188</v>
      </c>
      <c r="E189" s="216" t="s">
        <v>271</v>
      </c>
      <c r="F189" s="217" t="s">
        <v>272</v>
      </c>
      <c r="G189" s="218" t="s">
        <v>118</v>
      </c>
      <c r="H189" s="219">
        <v>100</v>
      </c>
      <c r="I189" s="220">
        <v>37.299999999999997</v>
      </c>
      <c r="J189" s="220">
        <f>ROUND(I189*H189,2)</f>
        <v>3730</v>
      </c>
      <c r="K189" s="217" t="s">
        <v>119</v>
      </c>
      <c r="L189" s="34"/>
      <c r="M189" s="221" t="s">
        <v>1</v>
      </c>
      <c r="N189" s="222" t="s">
        <v>37</v>
      </c>
      <c r="O189" s="194">
        <v>0</v>
      </c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96" t="s">
        <v>192</v>
      </c>
      <c r="AT189" s="196" t="s">
        <v>188</v>
      </c>
      <c r="AU189" s="196" t="s">
        <v>80</v>
      </c>
      <c r="AY189" s="13" t="s">
        <v>121</v>
      </c>
      <c r="BE189" s="197">
        <f>IF(N189="základní",J189,0)</f>
        <v>3730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3" t="s">
        <v>80</v>
      </c>
      <c r="BK189" s="197">
        <f>ROUND(I189*H189,2)</f>
        <v>3730</v>
      </c>
      <c r="BL189" s="13" t="s">
        <v>192</v>
      </c>
      <c r="BM189" s="196" t="s">
        <v>273</v>
      </c>
    </row>
    <row r="190" s="2" customFormat="1">
      <c r="A190" s="28"/>
      <c r="B190" s="29"/>
      <c r="C190" s="30"/>
      <c r="D190" s="198" t="s">
        <v>124</v>
      </c>
      <c r="E190" s="30"/>
      <c r="F190" s="199" t="s">
        <v>272</v>
      </c>
      <c r="G190" s="30"/>
      <c r="H190" s="30"/>
      <c r="I190" s="30"/>
      <c r="J190" s="30"/>
      <c r="K190" s="30"/>
      <c r="L190" s="34"/>
      <c r="M190" s="200"/>
      <c r="N190" s="201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124</v>
      </c>
      <c r="AU190" s="13" t="s">
        <v>80</v>
      </c>
    </row>
    <row r="191" s="2" customFormat="1" ht="21.75" customHeight="1">
      <c r="A191" s="28"/>
      <c r="B191" s="29"/>
      <c r="C191" s="215" t="s">
        <v>274</v>
      </c>
      <c r="D191" s="215" t="s">
        <v>188</v>
      </c>
      <c r="E191" s="216" t="s">
        <v>275</v>
      </c>
      <c r="F191" s="217" t="s">
        <v>276</v>
      </c>
      <c r="G191" s="218" t="s">
        <v>118</v>
      </c>
      <c r="H191" s="219">
        <v>332</v>
      </c>
      <c r="I191" s="220">
        <v>329</v>
      </c>
      <c r="J191" s="220">
        <f>ROUND(I191*H191,2)</f>
        <v>109228</v>
      </c>
      <c r="K191" s="217" t="s">
        <v>119</v>
      </c>
      <c r="L191" s="34"/>
      <c r="M191" s="221" t="s">
        <v>1</v>
      </c>
      <c r="N191" s="222" t="s">
        <v>37</v>
      </c>
      <c r="O191" s="194">
        <v>0</v>
      </c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6" t="s">
        <v>192</v>
      </c>
      <c r="AT191" s="196" t="s">
        <v>188</v>
      </c>
      <c r="AU191" s="196" t="s">
        <v>80</v>
      </c>
      <c r="AY191" s="13" t="s">
        <v>121</v>
      </c>
      <c r="BE191" s="197">
        <f>IF(N191="základní",J191,0)</f>
        <v>109228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3" t="s">
        <v>80</v>
      </c>
      <c r="BK191" s="197">
        <f>ROUND(I191*H191,2)</f>
        <v>109228</v>
      </c>
      <c r="BL191" s="13" t="s">
        <v>192</v>
      </c>
      <c r="BM191" s="196" t="s">
        <v>277</v>
      </c>
    </row>
    <row r="192" s="2" customFormat="1">
      <c r="A192" s="28"/>
      <c r="B192" s="29"/>
      <c r="C192" s="30"/>
      <c r="D192" s="198" t="s">
        <v>124</v>
      </c>
      <c r="E192" s="30"/>
      <c r="F192" s="199" t="s">
        <v>276</v>
      </c>
      <c r="G192" s="30"/>
      <c r="H192" s="30"/>
      <c r="I192" s="30"/>
      <c r="J192" s="30"/>
      <c r="K192" s="30"/>
      <c r="L192" s="34"/>
      <c r="M192" s="200"/>
      <c r="N192" s="201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124</v>
      </c>
      <c r="AU192" s="13" t="s">
        <v>80</v>
      </c>
    </row>
    <row r="193" s="2" customFormat="1" ht="24.15" customHeight="1">
      <c r="A193" s="28"/>
      <c r="B193" s="29"/>
      <c r="C193" s="215" t="s">
        <v>7</v>
      </c>
      <c r="D193" s="215" t="s">
        <v>188</v>
      </c>
      <c r="E193" s="216" t="s">
        <v>278</v>
      </c>
      <c r="F193" s="217" t="s">
        <v>279</v>
      </c>
      <c r="G193" s="218" t="s">
        <v>118</v>
      </c>
      <c r="H193" s="219">
        <v>164</v>
      </c>
      <c r="I193" s="220">
        <v>329</v>
      </c>
      <c r="J193" s="220">
        <f>ROUND(I193*H193,2)</f>
        <v>53956</v>
      </c>
      <c r="K193" s="217" t="s">
        <v>119</v>
      </c>
      <c r="L193" s="34"/>
      <c r="M193" s="221" t="s">
        <v>1</v>
      </c>
      <c r="N193" s="222" t="s">
        <v>37</v>
      </c>
      <c r="O193" s="194">
        <v>0</v>
      </c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96" t="s">
        <v>192</v>
      </c>
      <c r="AT193" s="196" t="s">
        <v>188</v>
      </c>
      <c r="AU193" s="196" t="s">
        <v>80</v>
      </c>
      <c r="AY193" s="13" t="s">
        <v>121</v>
      </c>
      <c r="BE193" s="197">
        <f>IF(N193="základní",J193,0)</f>
        <v>53956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3" t="s">
        <v>80</v>
      </c>
      <c r="BK193" s="197">
        <f>ROUND(I193*H193,2)</f>
        <v>53956</v>
      </c>
      <c r="BL193" s="13" t="s">
        <v>192</v>
      </c>
      <c r="BM193" s="196" t="s">
        <v>280</v>
      </c>
    </row>
    <row r="194" s="2" customFormat="1">
      <c r="A194" s="28"/>
      <c r="B194" s="29"/>
      <c r="C194" s="30"/>
      <c r="D194" s="198" t="s">
        <v>124</v>
      </c>
      <c r="E194" s="30"/>
      <c r="F194" s="199" t="s">
        <v>279</v>
      </c>
      <c r="G194" s="30"/>
      <c r="H194" s="30"/>
      <c r="I194" s="30"/>
      <c r="J194" s="30"/>
      <c r="K194" s="30"/>
      <c r="L194" s="34"/>
      <c r="M194" s="200"/>
      <c r="N194" s="201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124</v>
      </c>
      <c r="AU194" s="13" t="s">
        <v>80</v>
      </c>
    </row>
    <row r="195" s="2" customFormat="1" ht="24.15" customHeight="1">
      <c r="A195" s="28"/>
      <c r="B195" s="29"/>
      <c r="C195" s="215" t="s">
        <v>281</v>
      </c>
      <c r="D195" s="215" t="s">
        <v>188</v>
      </c>
      <c r="E195" s="216" t="s">
        <v>282</v>
      </c>
      <c r="F195" s="217" t="s">
        <v>283</v>
      </c>
      <c r="G195" s="218" t="s">
        <v>118</v>
      </c>
      <c r="H195" s="219">
        <v>164</v>
      </c>
      <c r="I195" s="220">
        <v>414</v>
      </c>
      <c r="J195" s="220">
        <f>ROUND(I195*H195,2)</f>
        <v>67896</v>
      </c>
      <c r="K195" s="217" t="s">
        <v>119</v>
      </c>
      <c r="L195" s="34"/>
      <c r="M195" s="221" t="s">
        <v>1</v>
      </c>
      <c r="N195" s="222" t="s">
        <v>37</v>
      </c>
      <c r="O195" s="194">
        <v>0</v>
      </c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96" t="s">
        <v>192</v>
      </c>
      <c r="AT195" s="196" t="s">
        <v>188</v>
      </c>
      <c r="AU195" s="196" t="s">
        <v>80</v>
      </c>
      <c r="AY195" s="13" t="s">
        <v>121</v>
      </c>
      <c r="BE195" s="197">
        <f>IF(N195="základní",J195,0)</f>
        <v>67896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3" t="s">
        <v>80</v>
      </c>
      <c r="BK195" s="197">
        <f>ROUND(I195*H195,2)</f>
        <v>67896</v>
      </c>
      <c r="BL195" s="13" t="s">
        <v>192</v>
      </c>
      <c r="BM195" s="196" t="s">
        <v>284</v>
      </c>
    </row>
    <row r="196" s="2" customFormat="1">
      <c r="A196" s="28"/>
      <c r="B196" s="29"/>
      <c r="C196" s="30"/>
      <c r="D196" s="198" t="s">
        <v>124</v>
      </c>
      <c r="E196" s="30"/>
      <c r="F196" s="199" t="s">
        <v>283</v>
      </c>
      <c r="G196" s="30"/>
      <c r="H196" s="30"/>
      <c r="I196" s="30"/>
      <c r="J196" s="30"/>
      <c r="K196" s="30"/>
      <c r="L196" s="34"/>
      <c r="M196" s="200"/>
      <c r="N196" s="201"/>
      <c r="O196" s="80"/>
      <c r="P196" s="80"/>
      <c r="Q196" s="80"/>
      <c r="R196" s="80"/>
      <c r="S196" s="80"/>
      <c r="T196" s="8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124</v>
      </c>
      <c r="AU196" s="13" t="s">
        <v>80</v>
      </c>
    </row>
    <row r="197" s="2" customFormat="1" ht="24.15" customHeight="1">
      <c r="A197" s="28"/>
      <c r="B197" s="29"/>
      <c r="C197" s="215" t="s">
        <v>285</v>
      </c>
      <c r="D197" s="215" t="s">
        <v>188</v>
      </c>
      <c r="E197" s="216" t="s">
        <v>286</v>
      </c>
      <c r="F197" s="217" t="s">
        <v>287</v>
      </c>
      <c r="G197" s="218" t="s">
        <v>118</v>
      </c>
      <c r="H197" s="219">
        <v>8</v>
      </c>
      <c r="I197" s="220">
        <v>625</v>
      </c>
      <c r="J197" s="220">
        <f>ROUND(I197*H197,2)</f>
        <v>5000</v>
      </c>
      <c r="K197" s="217" t="s">
        <v>119</v>
      </c>
      <c r="L197" s="34"/>
      <c r="M197" s="221" t="s">
        <v>1</v>
      </c>
      <c r="N197" s="222" t="s">
        <v>37</v>
      </c>
      <c r="O197" s="194">
        <v>0</v>
      </c>
      <c r="P197" s="194">
        <f>O197*H197</f>
        <v>0</v>
      </c>
      <c r="Q197" s="194">
        <v>0</v>
      </c>
      <c r="R197" s="194">
        <f>Q197*H197</f>
        <v>0</v>
      </c>
      <c r="S197" s="194">
        <v>0</v>
      </c>
      <c r="T197" s="195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96" t="s">
        <v>192</v>
      </c>
      <c r="AT197" s="196" t="s">
        <v>188</v>
      </c>
      <c r="AU197" s="196" t="s">
        <v>80</v>
      </c>
      <c r="AY197" s="13" t="s">
        <v>121</v>
      </c>
      <c r="BE197" s="197">
        <f>IF(N197="základní",J197,0)</f>
        <v>5000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3" t="s">
        <v>80</v>
      </c>
      <c r="BK197" s="197">
        <f>ROUND(I197*H197,2)</f>
        <v>5000</v>
      </c>
      <c r="BL197" s="13" t="s">
        <v>192</v>
      </c>
      <c r="BM197" s="196" t="s">
        <v>288</v>
      </c>
    </row>
    <row r="198" s="2" customFormat="1">
      <c r="A198" s="28"/>
      <c r="B198" s="29"/>
      <c r="C198" s="30"/>
      <c r="D198" s="198" t="s">
        <v>124</v>
      </c>
      <c r="E198" s="30"/>
      <c r="F198" s="199" t="s">
        <v>287</v>
      </c>
      <c r="G198" s="30"/>
      <c r="H198" s="30"/>
      <c r="I198" s="30"/>
      <c r="J198" s="30"/>
      <c r="K198" s="30"/>
      <c r="L198" s="34"/>
      <c r="M198" s="200"/>
      <c r="N198" s="201"/>
      <c r="O198" s="80"/>
      <c r="P198" s="80"/>
      <c r="Q198" s="80"/>
      <c r="R198" s="80"/>
      <c r="S198" s="80"/>
      <c r="T198" s="81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T198" s="13" t="s">
        <v>124</v>
      </c>
      <c r="AU198" s="13" t="s">
        <v>80</v>
      </c>
    </row>
    <row r="199" s="2" customFormat="1" ht="24.15" customHeight="1">
      <c r="A199" s="28"/>
      <c r="B199" s="29"/>
      <c r="C199" s="215" t="s">
        <v>289</v>
      </c>
      <c r="D199" s="215" t="s">
        <v>188</v>
      </c>
      <c r="E199" s="216" t="s">
        <v>290</v>
      </c>
      <c r="F199" s="217" t="s">
        <v>291</v>
      </c>
      <c r="G199" s="218" t="s">
        <v>118</v>
      </c>
      <c r="H199" s="219">
        <v>5</v>
      </c>
      <c r="I199" s="220">
        <v>894</v>
      </c>
      <c r="J199" s="220">
        <f>ROUND(I199*H199,2)</f>
        <v>4470</v>
      </c>
      <c r="K199" s="217" t="s">
        <v>119</v>
      </c>
      <c r="L199" s="34"/>
      <c r="M199" s="221" t="s">
        <v>1</v>
      </c>
      <c r="N199" s="222" t="s">
        <v>37</v>
      </c>
      <c r="O199" s="194">
        <v>0</v>
      </c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96" t="s">
        <v>192</v>
      </c>
      <c r="AT199" s="196" t="s">
        <v>188</v>
      </c>
      <c r="AU199" s="196" t="s">
        <v>80</v>
      </c>
      <c r="AY199" s="13" t="s">
        <v>121</v>
      </c>
      <c r="BE199" s="197">
        <f>IF(N199="základní",J199,0)</f>
        <v>4470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3" t="s">
        <v>80</v>
      </c>
      <c r="BK199" s="197">
        <f>ROUND(I199*H199,2)</f>
        <v>4470</v>
      </c>
      <c r="BL199" s="13" t="s">
        <v>192</v>
      </c>
      <c r="BM199" s="196" t="s">
        <v>292</v>
      </c>
    </row>
    <row r="200" s="2" customFormat="1">
      <c r="A200" s="28"/>
      <c r="B200" s="29"/>
      <c r="C200" s="30"/>
      <c r="D200" s="198" t="s">
        <v>124</v>
      </c>
      <c r="E200" s="30"/>
      <c r="F200" s="199" t="s">
        <v>293</v>
      </c>
      <c r="G200" s="30"/>
      <c r="H200" s="30"/>
      <c r="I200" s="30"/>
      <c r="J200" s="30"/>
      <c r="K200" s="30"/>
      <c r="L200" s="34"/>
      <c r="M200" s="200"/>
      <c r="N200" s="201"/>
      <c r="O200" s="80"/>
      <c r="P200" s="80"/>
      <c r="Q200" s="80"/>
      <c r="R200" s="80"/>
      <c r="S200" s="80"/>
      <c r="T200" s="81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3" t="s">
        <v>124</v>
      </c>
      <c r="AU200" s="13" t="s">
        <v>80</v>
      </c>
    </row>
    <row r="201" s="2" customFormat="1" ht="21.75" customHeight="1">
      <c r="A201" s="28"/>
      <c r="B201" s="29"/>
      <c r="C201" s="215" t="s">
        <v>294</v>
      </c>
      <c r="D201" s="215" t="s">
        <v>188</v>
      </c>
      <c r="E201" s="216" t="s">
        <v>295</v>
      </c>
      <c r="F201" s="217" t="s">
        <v>296</v>
      </c>
      <c r="G201" s="218" t="s">
        <v>118</v>
      </c>
      <c r="H201" s="219">
        <v>15</v>
      </c>
      <c r="I201" s="220">
        <v>1570</v>
      </c>
      <c r="J201" s="220">
        <f>ROUND(I201*H201,2)</f>
        <v>23550</v>
      </c>
      <c r="K201" s="217" t="s">
        <v>119</v>
      </c>
      <c r="L201" s="34"/>
      <c r="M201" s="221" t="s">
        <v>1</v>
      </c>
      <c r="N201" s="222" t="s">
        <v>37</v>
      </c>
      <c r="O201" s="194">
        <v>0</v>
      </c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96" t="s">
        <v>192</v>
      </c>
      <c r="AT201" s="196" t="s">
        <v>188</v>
      </c>
      <c r="AU201" s="196" t="s">
        <v>80</v>
      </c>
      <c r="AY201" s="13" t="s">
        <v>121</v>
      </c>
      <c r="BE201" s="197">
        <f>IF(N201="základní",J201,0)</f>
        <v>23550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3" t="s">
        <v>80</v>
      </c>
      <c r="BK201" s="197">
        <f>ROUND(I201*H201,2)</f>
        <v>23550</v>
      </c>
      <c r="BL201" s="13" t="s">
        <v>192</v>
      </c>
      <c r="BM201" s="196" t="s">
        <v>297</v>
      </c>
    </row>
    <row r="202" s="2" customFormat="1">
      <c r="A202" s="28"/>
      <c r="B202" s="29"/>
      <c r="C202" s="30"/>
      <c r="D202" s="198" t="s">
        <v>124</v>
      </c>
      <c r="E202" s="30"/>
      <c r="F202" s="199" t="s">
        <v>298</v>
      </c>
      <c r="G202" s="30"/>
      <c r="H202" s="30"/>
      <c r="I202" s="30"/>
      <c r="J202" s="30"/>
      <c r="K202" s="30"/>
      <c r="L202" s="34"/>
      <c r="M202" s="200"/>
      <c r="N202" s="201"/>
      <c r="O202" s="80"/>
      <c r="P202" s="80"/>
      <c r="Q202" s="80"/>
      <c r="R202" s="80"/>
      <c r="S202" s="80"/>
      <c r="T202" s="8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124</v>
      </c>
      <c r="AU202" s="13" t="s">
        <v>80</v>
      </c>
    </row>
    <row r="203" s="2" customFormat="1" ht="24.15" customHeight="1">
      <c r="A203" s="28"/>
      <c r="B203" s="29"/>
      <c r="C203" s="215" t="s">
        <v>299</v>
      </c>
      <c r="D203" s="215" t="s">
        <v>188</v>
      </c>
      <c r="E203" s="216" t="s">
        <v>300</v>
      </c>
      <c r="F203" s="217" t="s">
        <v>301</v>
      </c>
      <c r="G203" s="218" t="s">
        <v>118</v>
      </c>
      <c r="H203" s="219">
        <v>2</v>
      </c>
      <c r="I203" s="220">
        <v>4330</v>
      </c>
      <c r="J203" s="220">
        <f>ROUND(I203*H203,2)</f>
        <v>8660</v>
      </c>
      <c r="K203" s="217" t="s">
        <v>119</v>
      </c>
      <c r="L203" s="34"/>
      <c r="M203" s="221" t="s">
        <v>1</v>
      </c>
      <c r="N203" s="222" t="s">
        <v>37</v>
      </c>
      <c r="O203" s="194">
        <v>0</v>
      </c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96" t="s">
        <v>192</v>
      </c>
      <c r="AT203" s="196" t="s">
        <v>188</v>
      </c>
      <c r="AU203" s="196" t="s">
        <v>80</v>
      </c>
      <c r="AY203" s="13" t="s">
        <v>121</v>
      </c>
      <c r="BE203" s="197">
        <f>IF(N203="základní",J203,0)</f>
        <v>8660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3" t="s">
        <v>80</v>
      </c>
      <c r="BK203" s="197">
        <f>ROUND(I203*H203,2)</f>
        <v>8660</v>
      </c>
      <c r="BL203" s="13" t="s">
        <v>192</v>
      </c>
      <c r="BM203" s="196" t="s">
        <v>302</v>
      </c>
    </row>
    <row r="204" s="2" customFormat="1">
      <c r="A204" s="28"/>
      <c r="B204" s="29"/>
      <c r="C204" s="30"/>
      <c r="D204" s="198" t="s">
        <v>124</v>
      </c>
      <c r="E204" s="30"/>
      <c r="F204" s="199" t="s">
        <v>303</v>
      </c>
      <c r="G204" s="30"/>
      <c r="H204" s="30"/>
      <c r="I204" s="30"/>
      <c r="J204" s="30"/>
      <c r="K204" s="30"/>
      <c r="L204" s="34"/>
      <c r="M204" s="200"/>
      <c r="N204" s="201"/>
      <c r="O204" s="80"/>
      <c r="P204" s="80"/>
      <c r="Q204" s="80"/>
      <c r="R204" s="80"/>
      <c r="S204" s="80"/>
      <c r="T204" s="81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T204" s="13" t="s">
        <v>124</v>
      </c>
      <c r="AU204" s="13" t="s">
        <v>80</v>
      </c>
    </row>
    <row r="205" s="2" customFormat="1" ht="24.15" customHeight="1">
      <c r="A205" s="28"/>
      <c r="B205" s="29"/>
      <c r="C205" s="215" t="s">
        <v>304</v>
      </c>
      <c r="D205" s="215" t="s">
        <v>188</v>
      </c>
      <c r="E205" s="216" t="s">
        <v>305</v>
      </c>
      <c r="F205" s="217" t="s">
        <v>306</v>
      </c>
      <c r="G205" s="218" t="s">
        <v>118</v>
      </c>
      <c r="H205" s="219">
        <v>14</v>
      </c>
      <c r="I205" s="220">
        <v>472</v>
      </c>
      <c r="J205" s="220">
        <f>ROUND(I205*H205,2)</f>
        <v>6608</v>
      </c>
      <c r="K205" s="217" t="s">
        <v>119</v>
      </c>
      <c r="L205" s="34"/>
      <c r="M205" s="221" t="s">
        <v>1</v>
      </c>
      <c r="N205" s="222" t="s">
        <v>37</v>
      </c>
      <c r="O205" s="194">
        <v>0</v>
      </c>
      <c r="P205" s="194">
        <f>O205*H205</f>
        <v>0</v>
      </c>
      <c r="Q205" s="194">
        <v>0</v>
      </c>
      <c r="R205" s="194">
        <f>Q205*H205</f>
        <v>0</v>
      </c>
      <c r="S205" s="194">
        <v>0</v>
      </c>
      <c r="T205" s="195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96" t="s">
        <v>192</v>
      </c>
      <c r="AT205" s="196" t="s">
        <v>188</v>
      </c>
      <c r="AU205" s="196" t="s">
        <v>80</v>
      </c>
      <c r="AY205" s="13" t="s">
        <v>121</v>
      </c>
      <c r="BE205" s="197">
        <f>IF(N205="základní",J205,0)</f>
        <v>6608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3" t="s">
        <v>80</v>
      </c>
      <c r="BK205" s="197">
        <f>ROUND(I205*H205,2)</f>
        <v>6608</v>
      </c>
      <c r="BL205" s="13" t="s">
        <v>192</v>
      </c>
      <c r="BM205" s="196" t="s">
        <v>307</v>
      </c>
    </row>
    <row r="206" s="2" customFormat="1">
      <c r="A206" s="28"/>
      <c r="B206" s="29"/>
      <c r="C206" s="30"/>
      <c r="D206" s="198" t="s">
        <v>124</v>
      </c>
      <c r="E206" s="30"/>
      <c r="F206" s="199" t="s">
        <v>306</v>
      </c>
      <c r="G206" s="30"/>
      <c r="H206" s="30"/>
      <c r="I206" s="30"/>
      <c r="J206" s="30"/>
      <c r="K206" s="30"/>
      <c r="L206" s="34"/>
      <c r="M206" s="200"/>
      <c r="N206" s="201"/>
      <c r="O206" s="80"/>
      <c r="P206" s="80"/>
      <c r="Q206" s="80"/>
      <c r="R206" s="80"/>
      <c r="S206" s="80"/>
      <c r="T206" s="81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T206" s="13" t="s">
        <v>124</v>
      </c>
      <c r="AU206" s="13" t="s">
        <v>80</v>
      </c>
    </row>
    <row r="207" s="2" customFormat="1" ht="24.15" customHeight="1">
      <c r="A207" s="28"/>
      <c r="B207" s="29"/>
      <c r="C207" s="215" t="s">
        <v>308</v>
      </c>
      <c r="D207" s="215" t="s">
        <v>188</v>
      </c>
      <c r="E207" s="216" t="s">
        <v>309</v>
      </c>
      <c r="F207" s="217" t="s">
        <v>310</v>
      </c>
      <c r="G207" s="218" t="s">
        <v>118</v>
      </c>
      <c r="H207" s="219">
        <v>1</v>
      </c>
      <c r="I207" s="220">
        <v>267</v>
      </c>
      <c r="J207" s="220">
        <f>ROUND(I207*H207,2)</f>
        <v>267</v>
      </c>
      <c r="K207" s="217" t="s">
        <v>119</v>
      </c>
      <c r="L207" s="34"/>
      <c r="M207" s="221" t="s">
        <v>1</v>
      </c>
      <c r="N207" s="222" t="s">
        <v>37</v>
      </c>
      <c r="O207" s="194">
        <v>0</v>
      </c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96" t="s">
        <v>192</v>
      </c>
      <c r="AT207" s="196" t="s">
        <v>188</v>
      </c>
      <c r="AU207" s="196" t="s">
        <v>80</v>
      </c>
      <c r="AY207" s="13" t="s">
        <v>121</v>
      </c>
      <c r="BE207" s="197">
        <f>IF(N207="základní",J207,0)</f>
        <v>267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3" t="s">
        <v>80</v>
      </c>
      <c r="BK207" s="197">
        <f>ROUND(I207*H207,2)</f>
        <v>267</v>
      </c>
      <c r="BL207" s="13" t="s">
        <v>192</v>
      </c>
      <c r="BM207" s="196" t="s">
        <v>311</v>
      </c>
    </row>
    <row r="208" s="2" customFormat="1">
      <c r="A208" s="28"/>
      <c r="B208" s="29"/>
      <c r="C208" s="30"/>
      <c r="D208" s="198" t="s">
        <v>124</v>
      </c>
      <c r="E208" s="30"/>
      <c r="F208" s="199" t="s">
        <v>310</v>
      </c>
      <c r="G208" s="30"/>
      <c r="H208" s="30"/>
      <c r="I208" s="30"/>
      <c r="J208" s="30"/>
      <c r="K208" s="30"/>
      <c r="L208" s="34"/>
      <c r="M208" s="200"/>
      <c r="N208" s="201"/>
      <c r="O208" s="80"/>
      <c r="P208" s="80"/>
      <c r="Q208" s="80"/>
      <c r="R208" s="80"/>
      <c r="S208" s="80"/>
      <c r="T208" s="81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3" t="s">
        <v>124</v>
      </c>
      <c r="AU208" s="13" t="s">
        <v>80</v>
      </c>
    </row>
    <row r="209" s="2" customFormat="1" ht="24.15" customHeight="1">
      <c r="A209" s="28"/>
      <c r="B209" s="29"/>
      <c r="C209" s="215" t="s">
        <v>312</v>
      </c>
      <c r="D209" s="215" t="s">
        <v>188</v>
      </c>
      <c r="E209" s="216" t="s">
        <v>313</v>
      </c>
      <c r="F209" s="217" t="s">
        <v>314</v>
      </c>
      <c r="G209" s="218" t="s">
        <v>118</v>
      </c>
      <c r="H209" s="219">
        <v>2</v>
      </c>
      <c r="I209" s="220">
        <v>1300</v>
      </c>
      <c r="J209" s="220">
        <f>ROUND(I209*H209,2)</f>
        <v>2600</v>
      </c>
      <c r="K209" s="217" t="s">
        <v>119</v>
      </c>
      <c r="L209" s="34"/>
      <c r="M209" s="221" t="s">
        <v>1</v>
      </c>
      <c r="N209" s="222" t="s">
        <v>37</v>
      </c>
      <c r="O209" s="194">
        <v>0</v>
      </c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96" t="s">
        <v>192</v>
      </c>
      <c r="AT209" s="196" t="s">
        <v>188</v>
      </c>
      <c r="AU209" s="196" t="s">
        <v>80</v>
      </c>
      <c r="AY209" s="13" t="s">
        <v>121</v>
      </c>
      <c r="BE209" s="197">
        <f>IF(N209="základní",J209,0)</f>
        <v>2600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3" t="s">
        <v>80</v>
      </c>
      <c r="BK209" s="197">
        <f>ROUND(I209*H209,2)</f>
        <v>2600</v>
      </c>
      <c r="BL209" s="13" t="s">
        <v>192</v>
      </c>
      <c r="BM209" s="196" t="s">
        <v>315</v>
      </c>
    </row>
    <row r="210" s="2" customFormat="1">
      <c r="A210" s="28"/>
      <c r="B210" s="29"/>
      <c r="C210" s="30"/>
      <c r="D210" s="198" t="s">
        <v>124</v>
      </c>
      <c r="E210" s="30"/>
      <c r="F210" s="199" t="s">
        <v>314</v>
      </c>
      <c r="G210" s="30"/>
      <c r="H210" s="30"/>
      <c r="I210" s="30"/>
      <c r="J210" s="30"/>
      <c r="K210" s="30"/>
      <c r="L210" s="34"/>
      <c r="M210" s="200"/>
      <c r="N210" s="201"/>
      <c r="O210" s="80"/>
      <c r="P210" s="80"/>
      <c r="Q210" s="80"/>
      <c r="R210" s="80"/>
      <c r="S210" s="80"/>
      <c r="T210" s="81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3" t="s">
        <v>124</v>
      </c>
      <c r="AU210" s="13" t="s">
        <v>80</v>
      </c>
    </row>
    <row r="211" s="2" customFormat="1" ht="24.15" customHeight="1">
      <c r="A211" s="28"/>
      <c r="B211" s="29"/>
      <c r="C211" s="215" t="s">
        <v>316</v>
      </c>
      <c r="D211" s="215" t="s">
        <v>188</v>
      </c>
      <c r="E211" s="216" t="s">
        <v>317</v>
      </c>
      <c r="F211" s="217" t="s">
        <v>318</v>
      </c>
      <c r="G211" s="218" t="s">
        <v>118</v>
      </c>
      <c r="H211" s="219">
        <v>41</v>
      </c>
      <c r="I211" s="220">
        <v>2130</v>
      </c>
      <c r="J211" s="220">
        <f>ROUND(I211*H211,2)</f>
        <v>87330</v>
      </c>
      <c r="K211" s="217" t="s">
        <v>119</v>
      </c>
      <c r="L211" s="34"/>
      <c r="M211" s="221" t="s">
        <v>1</v>
      </c>
      <c r="N211" s="222" t="s">
        <v>37</v>
      </c>
      <c r="O211" s="194">
        <v>0</v>
      </c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96" t="s">
        <v>192</v>
      </c>
      <c r="AT211" s="196" t="s">
        <v>188</v>
      </c>
      <c r="AU211" s="196" t="s">
        <v>80</v>
      </c>
      <c r="AY211" s="13" t="s">
        <v>121</v>
      </c>
      <c r="BE211" s="197">
        <f>IF(N211="základní",J211,0)</f>
        <v>87330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3" t="s">
        <v>80</v>
      </c>
      <c r="BK211" s="197">
        <f>ROUND(I211*H211,2)</f>
        <v>87330</v>
      </c>
      <c r="BL211" s="13" t="s">
        <v>192</v>
      </c>
      <c r="BM211" s="196" t="s">
        <v>319</v>
      </c>
    </row>
    <row r="212" s="2" customFormat="1">
      <c r="A212" s="28"/>
      <c r="B212" s="29"/>
      <c r="C212" s="30"/>
      <c r="D212" s="198" t="s">
        <v>124</v>
      </c>
      <c r="E212" s="30"/>
      <c r="F212" s="199" t="s">
        <v>320</v>
      </c>
      <c r="G212" s="30"/>
      <c r="H212" s="30"/>
      <c r="I212" s="30"/>
      <c r="J212" s="30"/>
      <c r="K212" s="30"/>
      <c r="L212" s="34"/>
      <c r="M212" s="200"/>
      <c r="N212" s="201"/>
      <c r="O212" s="80"/>
      <c r="P212" s="80"/>
      <c r="Q212" s="80"/>
      <c r="R212" s="80"/>
      <c r="S212" s="80"/>
      <c r="T212" s="81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3" t="s">
        <v>124</v>
      </c>
      <c r="AU212" s="13" t="s">
        <v>80</v>
      </c>
    </row>
    <row r="213" s="2" customFormat="1" ht="62.7" customHeight="1">
      <c r="A213" s="28"/>
      <c r="B213" s="29"/>
      <c r="C213" s="215" t="s">
        <v>321</v>
      </c>
      <c r="D213" s="215" t="s">
        <v>188</v>
      </c>
      <c r="E213" s="216" t="s">
        <v>322</v>
      </c>
      <c r="F213" s="217" t="s">
        <v>323</v>
      </c>
      <c r="G213" s="218" t="s">
        <v>118</v>
      </c>
      <c r="H213" s="219">
        <v>24</v>
      </c>
      <c r="I213" s="220">
        <v>2550</v>
      </c>
      <c r="J213" s="220">
        <f>ROUND(I213*H213,2)</f>
        <v>61200</v>
      </c>
      <c r="K213" s="217" t="s">
        <v>119</v>
      </c>
      <c r="L213" s="34"/>
      <c r="M213" s="221" t="s">
        <v>1</v>
      </c>
      <c r="N213" s="222" t="s">
        <v>37</v>
      </c>
      <c r="O213" s="194">
        <v>0</v>
      </c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96" t="s">
        <v>192</v>
      </c>
      <c r="AT213" s="196" t="s">
        <v>188</v>
      </c>
      <c r="AU213" s="196" t="s">
        <v>80</v>
      </c>
      <c r="AY213" s="13" t="s">
        <v>121</v>
      </c>
      <c r="BE213" s="197">
        <f>IF(N213="základní",J213,0)</f>
        <v>61200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3" t="s">
        <v>80</v>
      </c>
      <c r="BK213" s="197">
        <f>ROUND(I213*H213,2)</f>
        <v>61200</v>
      </c>
      <c r="BL213" s="13" t="s">
        <v>192</v>
      </c>
      <c r="BM213" s="196" t="s">
        <v>324</v>
      </c>
    </row>
    <row r="214" s="2" customFormat="1">
      <c r="A214" s="28"/>
      <c r="B214" s="29"/>
      <c r="C214" s="30"/>
      <c r="D214" s="198" t="s">
        <v>124</v>
      </c>
      <c r="E214" s="30"/>
      <c r="F214" s="199" t="s">
        <v>325</v>
      </c>
      <c r="G214" s="30"/>
      <c r="H214" s="30"/>
      <c r="I214" s="30"/>
      <c r="J214" s="30"/>
      <c r="K214" s="30"/>
      <c r="L214" s="34"/>
      <c r="M214" s="200"/>
      <c r="N214" s="201"/>
      <c r="O214" s="80"/>
      <c r="P214" s="80"/>
      <c r="Q214" s="80"/>
      <c r="R214" s="80"/>
      <c r="S214" s="80"/>
      <c r="T214" s="81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T214" s="13" t="s">
        <v>124</v>
      </c>
      <c r="AU214" s="13" t="s">
        <v>80</v>
      </c>
    </row>
    <row r="215" s="2" customFormat="1" ht="24.15" customHeight="1">
      <c r="A215" s="28"/>
      <c r="B215" s="29"/>
      <c r="C215" s="215" t="s">
        <v>326</v>
      </c>
      <c r="D215" s="215" t="s">
        <v>188</v>
      </c>
      <c r="E215" s="216" t="s">
        <v>327</v>
      </c>
      <c r="F215" s="217" t="s">
        <v>328</v>
      </c>
      <c r="G215" s="218" t="s">
        <v>329</v>
      </c>
      <c r="H215" s="219">
        <v>14.125999999999999</v>
      </c>
      <c r="I215" s="220">
        <v>628</v>
      </c>
      <c r="J215" s="220">
        <f>ROUND(I215*H215,2)</f>
        <v>8871.1299999999992</v>
      </c>
      <c r="K215" s="217" t="s">
        <v>119</v>
      </c>
      <c r="L215" s="34"/>
      <c r="M215" s="221" t="s">
        <v>1</v>
      </c>
      <c r="N215" s="222" t="s">
        <v>37</v>
      </c>
      <c r="O215" s="194">
        <v>0</v>
      </c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96" t="s">
        <v>192</v>
      </c>
      <c r="AT215" s="196" t="s">
        <v>188</v>
      </c>
      <c r="AU215" s="196" t="s">
        <v>80</v>
      </c>
      <c r="AY215" s="13" t="s">
        <v>121</v>
      </c>
      <c r="BE215" s="197">
        <f>IF(N215="základní",J215,0)</f>
        <v>8871.1299999999992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3" t="s">
        <v>80</v>
      </c>
      <c r="BK215" s="197">
        <f>ROUND(I215*H215,2)</f>
        <v>8871.1299999999992</v>
      </c>
      <c r="BL215" s="13" t="s">
        <v>192</v>
      </c>
      <c r="BM215" s="196" t="s">
        <v>330</v>
      </c>
    </row>
    <row r="216" s="2" customFormat="1">
      <c r="A216" s="28"/>
      <c r="B216" s="29"/>
      <c r="C216" s="30"/>
      <c r="D216" s="198" t="s">
        <v>124</v>
      </c>
      <c r="E216" s="30"/>
      <c r="F216" s="199" t="s">
        <v>331</v>
      </c>
      <c r="G216" s="30"/>
      <c r="H216" s="30"/>
      <c r="I216" s="30"/>
      <c r="J216" s="30"/>
      <c r="K216" s="30"/>
      <c r="L216" s="34"/>
      <c r="M216" s="200"/>
      <c r="N216" s="201"/>
      <c r="O216" s="80"/>
      <c r="P216" s="80"/>
      <c r="Q216" s="80"/>
      <c r="R216" s="80"/>
      <c r="S216" s="80"/>
      <c r="T216" s="81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T216" s="13" t="s">
        <v>124</v>
      </c>
      <c r="AU216" s="13" t="s">
        <v>80</v>
      </c>
    </row>
    <row r="217" s="2" customFormat="1" ht="24.15" customHeight="1">
      <c r="A217" s="28"/>
      <c r="B217" s="29"/>
      <c r="C217" s="185" t="s">
        <v>332</v>
      </c>
      <c r="D217" s="185" t="s">
        <v>115</v>
      </c>
      <c r="E217" s="186" t="s">
        <v>333</v>
      </c>
      <c r="F217" s="187" t="s">
        <v>334</v>
      </c>
      <c r="G217" s="188" t="s">
        <v>191</v>
      </c>
      <c r="H217" s="189">
        <v>410</v>
      </c>
      <c r="I217" s="190">
        <v>41.600000000000001</v>
      </c>
      <c r="J217" s="190">
        <f>ROUND(I217*H217,2)</f>
        <v>17056</v>
      </c>
      <c r="K217" s="187" t="s">
        <v>119</v>
      </c>
      <c r="L217" s="191"/>
      <c r="M217" s="192" t="s">
        <v>1</v>
      </c>
      <c r="N217" s="193" t="s">
        <v>37</v>
      </c>
      <c r="O217" s="194">
        <v>0</v>
      </c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96" t="s">
        <v>192</v>
      </c>
      <c r="AT217" s="196" t="s">
        <v>115</v>
      </c>
      <c r="AU217" s="196" t="s">
        <v>80</v>
      </c>
      <c r="AY217" s="13" t="s">
        <v>121</v>
      </c>
      <c r="BE217" s="197">
        <f>IF(N217="základní",J217,0)</f>
        <v>17056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3" t="s">
        <v>80</v>
      </c>
      <c r="BK217" s="197">
        <f>ROUND(I217*H217,2)</f>
        <v>17056</v>
      </c>
      <c r="BL217" s="13" t="s">
        <v>192</v>
      </c>
      <c r="BM217" s="196" t="s">
        <v>335</v>
      </c>
    </row>
    <row r="218" s="2" customFormat="1">
      <c r="A218" s="28"/>
      <c r="B218" s="29"/>
      <c r="C218" s="30"/>
      <c r="D218" s="198" t="s">
        <v>124</v>
      </c>
      <c r="E218" s="30"/>
      <c r="F218" s="199" t="s">
        <v>334</v>
      </c>
      <c r="G218" s="30"/>
      <c r="H218" s="30"/>
      <c r="I218" s="30"/>
      <c r="J218" s="30"/>
      <c r="K218" s="30"/>
      <c r="L218" s="34"/>
      <c r="M218" s="200"/>
      <c r="N218" s="201"/>
      <c r="O218" s="80"/>
      <c r="P218" s="80"/>
      <c r="Q218" s="80"/>
      <c r="R218" s="80"/>
      <c r="S218" s="80"/>
      <c r="T218" s="81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T218" s="13" t="s">
        <v>124</v>
      </c>
      <c r="AU218" s="13" t="s">
        <v>80</v>
      </c>
    </row>
    <row r="219" s="2" customFormat="1" ht="24.15" customHeight="1">
      <c r="A219" s="28"/>
      <c r="B219" s="29"/>
      <c r="C219" s="185" t="s">
        <v>336</v>
      </c>
      <c r="D219" s="185" t="s">
        <v>115</v>
      </c>
      <c r="E219" s="186" t="s">
        <v>337</v>
      </c>
      <c r="F219" s="187" t="s">
        <v>338</v>
      </c>
      <c r="G219" s="188" t="s">
        <v>191</v>
      </c>
      <c r="H219" s="189">
        <v>410</v>
      </c>
      <c r="I219" s="190">
        <v>43.200000000000003</v>
      </c>
      <c r="J219" s="190">
        <f>ROUND(I219*H219,2)</f>
        <v>17712</v>
      </c>
      <c r="K219" s="187" t="s">
        <v>119</v>
      </c>
      <c r="L219" s="191"/>
      <c r="M219" s="192" t="s">
        <v>1</v>
      </c>
      <c r="N219" s="193" t="s">
        <v>37</v>
      </c>
      <c r="O219" s="194">
        <v>0</v>
      </c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96" t="s">
        <v>192</v>
      </c>
      <c r="AT219" s="196" t="s">
        <v>115</v>
      </c>
      <c r="AU219" s="196" t="s">
        <v>80</v>
      </c>
      <c r="AY219" s="13" t="s">
        <v>121</v>
      </c>
      <c r="BE219" s="197">
        <f>IF(N219="základní",J219,0)</f>
        <v>17712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3" t="s">
        <v>80</v>
      </c>
      <c r="BK219" s="197">
        <f>ROUND(I219*H219,2)</f>
        <v>17712</v>
      </c>
      <c r="BL219" s="13" t="s">
        <v>192</v>
      </c>
      <c r="BM219" s="196" t="s">
        <v>339</v>
      </c>
    </row>
    <row r="220" s="2" customFormat="1">
      <c r="A220" s="28"/>
      <c r="B220" s="29"/>
      <c r="C220" s="30"/>
      <c r="D220" s="198" t="s">
        <v>124</v>
      </c>
      <c r="E220" s="30"/>
      <c r="F220" s="199" t="s">
        <v>338</v>
      </c>
      <c r="G220" s="30"/>
      <c r="H220" s="30"/>
      <c r="I220" s="30"/>
      <c r="J220" s="30"/>
      <c r="K220" s="30"/>
      <c r="L220" s="34"/>
      <c r="M220" s="200"/>
      <c r="N220" s="201"/>
      <c r="O220" s="80"/>
      <c r="P220" s="80"/>
      <c r="Q220" s="80"/>
      <c r="R220" s="80"/>
      <c r="S220" s="80"/>
      <c r="T220" s="81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T220" s="13" t="s">
        <v>124</v>
      </c>
      <c r="AU220" s="13" t="s">
        <v>80</v>
      </c>
    </row>
    <row r="221" s="2" customFormat="1" ht="24.15" customHeight="1">
      <c r="A221" s="28"/>
      <c r="B221" s="29"/>
      <c r="C221" s="215" t="s">
        <v>340</v>
      </c>
      <c r="D221" s="215" t="s">
        <v>188</v>
      </c>
      <c r="E221" s="216" t="s">
        <v>341</v>
      </c>
      <c r="F221" s="217" t="s">
        <v>342</v>
      </c>
      <c r="G221" s="218" t="s">
        <v>329</v>
      </c>
      <c r="H221" s="219">
        <v>6.6040000000000001</v>
      </c>
      <c r="I221" s="220">
        <v>2650</v>
      </c>
      <c r="J221" s="220">
        <f>ROUND(I221*H221,2)</f>
        <v>17500.599999999999</v>
      </c>
      <c r="K221" s="217" t="s">
        <v>119</v>
      </c>
      <c r="L221" s="34"/>
      <c r="M221" s="221" t="s">
        <v>1</v>
      </c>
      <c r="N221" s="222" t="s">
        <v>37</v>
      </c>
      <c r="O221" s="194">
        <v>0</v>
      </c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96" t="s">
        <v>122</v>
      </c>
      <c r="AT221" s="196" t="s">
        <v>188</v>
      </c>
      <c r="AU221" s="196" t="s">
        <v>80</v>
      </c>
      <c r="AY221" s="13" t="s">
        <v>121</v>
      </c>
      <c r="BE221" s="197">
        <f>IF(N221="základní",J221,0)</f>
        <v>17500.599999999999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3" t="s">
        <v>80</v>
      </c>
      <c r="BK221" s="197">
        <f>ROUND(I221*H221,2)</f>
        <v>17500.599999999999</v>
      </c>
      <c r="BL221" s="13" t="s">
        <v>122</v>
      </c>
      <c r="BM221" s="196" t="s">
        <v>343</v>
      </c>
    </row>
    <row r="222" s="2" customFormat="1">
      <c r="A222" s="28"/>
      <c r="B222" s="29"/>
      <c r="C222" s="30"/>
      <c r="D222" s="198" t="s">
        <v>124</v>
      </c>
      <c r="E222" s="30"/>
      <c r="F222" s="199" t="s">
        <v>344</v>
      </c>
      <c r="G222" s="30"/>
      <c r="H222" s="30"/>
      <c r="I222" s="30"/>
      <c r="J222" s="30"/>
      <c r="K222" s="30"/>
      <c r="L222" s="34"/>
      <c r="M222" s="200"/>
      <c r="N222" s="201"/>
      <c r="O222" s="80"/>
      <c r="P222" s="80"/>
      <c r="Q222" s="80"/>
      <c r="R222" s="80"/>
      <c r="S222" s="80"/>
      <c r="T222" s="81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3" t="s">
        <v>124</v>
      </c>
      <c r="AU222" s="13" t="s">
        <v>80</v>
      </c>
    </row>
    <row r="223" s="11" customFormat="1" ht="25.92" customHeight="1">
      <c r="A223" s="11"/>
      <c r="B223" s="202"/>
      <c r="C223" s="203"/>
      <c r="D223" s="204" t="s">
        <v>71</v>
      </c>
      <c r="E223" s="205" t="s">
        <v>345</v>
      </c>
      <c r="F223" s="205" t="s">
        <v>346</v>
      </c>
      <c r="G223" s="203"/>
      <c r="H223" s="203"/>
      <c r="I223" s="203"/>
      <c r="J223" s="206">
        <f>BK223</f>
        <v>90200</v>
      </c>
      <c r="K223" s="203"/>
      <c r="L223" s="207"/>
      <c r="M223" s="208"/>
      <c r="N223" s="209"/>
      <c r="O223" s="209"/>
      <c r="P223" s="210">
        <f>SUM(P224:P225)</f>
        <v>0</v>
      </c>
      <c r="Q223" s="209"/>
      <c r="R223" s="210">
        <f>SUM(R224:R225)</f>
        <v>0</v>
      </c>
      <c r="S223" s="209"/>
      <c r="T223" s="211">
        <f>SUM(T224:T225)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12" t="s">
        <v>135</v>
      </c>
      <c r="AT223" s="213" t="s">
        <v>71</v>
      </c>
      <c r="AU223" s="213" t="s">
        <v>72</v>
      </c>
      <c r="AY223" s="212" t="s">
        <v>121</v>
      </c>
      <c r="BK223" s="214">
        <f>SUM(BK224:BK225)</f>
        <v>90200</v>
      </c>
    </row>
    <row r="224" s="2" customFormat="1" ht="33" customHeight="1">
      <c r="A224" s="28"/>
      <c r="B224" s="29"/>
      <c r="C224" s="215" t="s">
        <v>347</v>
      </c>
      <c r="D224" s="215" t="s">
        <v>188</v>
      </c>
      <c r="E224" s="216" t="s">
        <v>348</v>
      </c>
      <c r="F224" s="217" t="s">
        <v>349</v>
      </c>
      <c r="G224" s="218" t="s">
        <v>350</v>
      </c>
      <c r="H224" s="219">
        <v>41</v>
      </c>
      <c r="I224" s="220">
        <v>2200</v>
      </c>
      <c r="J224" s="220">
        <f>ROUND(I224*H224,2)</f>
        <v>90200</v>
      </c>
      <c r="K224" s="217" t="s">
        <v>119</v>
      </c>
      <c r="L224" s="34"/>
      <c r="M224" s="221" t="s">
        <v>1</v>
      </c>
      <c r="N224" s="222" t="s">
        <v>37</v>
      </c>
      <c r="O224" s="194">
        <v>0</v>
      </c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96" t="s">
        <v>122</v>
      </c>
      <c r="AT224" s="196" t="s">
        <v>188</v>
      </c>
      <c r="AU224" s="196" t="s">
        <v>80</v>
      </c>
      <c r="AY224" s="13" t="s">
        <v>121</v>
      </c>
      <c r="BE224" s="197">
        <f>IF(N224="základní",J224,0)</f>
        <v>90200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3" t="s">
        <v>80</v>
      </c>
      <c r="BK224" s="197">
        <f>ROUND(I224*H224,2)</f>
        <v>90200</v>
      </c>
      <c r="BL224" s="13" t="s">
        <v>122</v>
      </c>
      <c r="BM224" s="196" t="s">
        <v>351</v>
      </c>
    </row>
    <row r="225" s="2" customFormat="1">
      <c r="A225" s="28"/>
      <c r="B225" s="29"/>
      <c r="C225" s="30"/>
      <c r="D225" s="198" t="s">
        <v>124</v>
      </c>
      <c r="E225" s="30"/>
      <c r="F225" s="199" t="s">
        <v>352</v>
      </c>
      <c r="G225" s="30"/>
      <c r="H225" s="30"/>
      <c r="I225" s="30"/>
      <c r="J225" s="30"/>
      <c r="K225" s="30"/>
      <c r="L225" s="34"/>
      <c r="M225" s="224"/>
      <c r="N225" s="225"/>
      <c r="O225" s="226"/>
      <c r="P225" s="226"/>
      <c r="Q225" s="226"/>
      <c r="R225" s="226"/>
      <c r="S225" s="226"/>
      <c r="T225" s="227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3" t="s">
        <v>124</v>
      </c>
      <c r="AU225" s="13" t="s">
        <v>80</v>
      </c>
    </row>
    <row r="226" s="2" customFormat="1" ht="6.96" customHeight="1">
      <c r="A226" s="28"/>
      <c r="B226" s="55"/>
      <c r="C226" s="56"/>
      <c r="D226" s="56"/>
      <c r="E226" s="56"/>
      <c r="F226" s="56"/>
      <c r="G226" s="56"/>
      <c r="H226" s="56"/>
      <c r="I226" s="56"/>
      <c r="J226" s="56"/>
      <c r="K226" s="56"/>
      <c r="L226" s="34"/>
      <c r="M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</row>
  </sheetData>
  <sheetProtection sheet="1" autoFilter="0" formatColumns="0" formatRows="0" objects="1" scenarios="1" spinCount="100000" saltValue="KveMPjVqaNroD+99XPANprFzJJyNuw3++IRHsKrkJM9RF4jQLxPQE5V2aQ1M6gN2nuiJqqAiGS4gzvQPzbNOzg==" hashValue="BbRraC5thzMttwf52xmUiehHoewu3nMU3YOcUgCgLs/vW+ohzPmqaVudHtdnGfo5y3qk8seWyajnvi4Q7BtSyw==" algorithmName="SHA-512" password="CC35"/>
  <autoFilter ref="C117:K2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6"/>
      <c r="AT3" s="13" t="s">
        <v>82</v>
      </c>
    </row>
    <row r="4" hidden="1" s="1" customFormat="1" ht="24.96" customHeight="1">
      <c r="B4" s="16"/>
      <c r="D4" s="127" t="s">
        <v>92</v>
      </c>
      <c r="L4" s="16"/>
      <c r="M4" s="12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9" t="s">
        <v>14</v>
      </c>
      <c r="L6" s="16"/>
    </row>
    <row r="7" hidden="1" s="1" customFormat="1" ht="16.5" customHeight="1">
      <c r="B7" s="16"/>
      <c r="E7" s="130" t="str">
        <f>'Rekapitulace stavby'!K6</f>
        <v>Oprava napájecích zdrojů v obvodu SSZT Ústí n.L. 2022-2023</v>
      </c>
      <c r="F7" s="129"/>
      <c r="G7" s="129"/>
      <c r="H7" s="129"/>
      <c r="L7" s="16"/>
    </row>
    <row r="8" hidden="1" s="2" customFormat="1" ht="12" customHeight="1">
      <c r="A8" s="28"/>
      <c r="B8" s="34"/>
      <c r="C8" s="28"/>
      <c r="D8" s="129" t="s">
        <v>93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31" t="s">
        <v>353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9" t="s">
        <v>16</v>
      </c>
      <c r="E11" s="28"/>
      <c r="F11" s="132" t="s">
        <v>1</v>
      </c>
      <c r="G11" s="28"/>
      <c r="H11" s="28"/>
      <c r="I11" s="129" t="s">
        <v>17</v>
      </c>
      <c r="J11" s="132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9" t="s">
        <v>18</v>
      </c>
      <c r="E12" s="28"/>
      <c r="F12" s="132" t="s">
        <v>24</v>
      </c>
      <c r="G12" s="28"/>
      <c r="H12" s="28"/>
      <c r="I12" s="129" t="s">
        <v>20</v>
      </c>
      <c r="J12" s="133" t="str">
        <f>'Rekapitulace stavby'!AN8</f>
        <v>2. 10. 2022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9" t="s">
        <v>22</v>
      </c>
      <c r="E14" s="28"/>
      <c r="F14" s="28"/>
      <c r="G14" s="28"/>
      <c r="H14" s="28"/>
      <c r="I14" s="129" t="s">
        <v>23</v>
      </c>
      <c r="J14" s="132" t="str">
        <f>IF('Rekapitulace stavby'!AN10="","",'Rekapitulace stavby'!AN10)</f>
        <v/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32" t="str">
        <f>IF('Rekapitulace stavby'!E11="","",'Rekapitulace stavby'!E11)</f>
        <v xml:space="preserve"> </v>
      </c>
      <c r="F15" s="28"/>
      <c r="G15" s="28"/>
      <c r="H15" s="28"/>
      <c r="I15" s="129" t="s">
        <v>25</v>
      </c>
      <c r="J15" s="132" t="str">
        <f>IF('Rekapitulace stavby'!AN11="","",'Rekapitulace stavby'!AN11)</f>
        <v/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9" t="s">
        <v>26</v>
      </c>
      <c r="E17" s="28"/>
      <c r="F17" s="28"/>
      <c r="G17" s="28"/>
      <c r="H17" s="28"/>
      <c r="I17" s="129" t="s">
        <v>23</v>
      </c>
      <c r="J17" s="132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32" t="str">
        <f>'Rekapitulace stavby'!E14</f>
        <v xml:space="preserve"> </v>
      </c>
      <c r="F18" s="132"/>
      <c r="G18" s="132"/>
      <c r="H18" s="132"/>
      <c r="I18" s="129" t="s">
        <v>25</v>
      </c>
      <c r="J18" s="132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9" t="s">
        <v>27</v>
      </c>
      <c r="E20" s="28"/>
      <c r="F20" s="28"/>
      <c r="G20" s="28"/>
      <c r="H20" s="28"/>
      <c r="I20" s="129" t="s">
        <v>23</v>
      </c>
      <c r="J20" s="132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32" t="str">
        <f>IF('Rekapitulace stavby'!E17="","",'Rekapitulace stavby'!E17)</f>
        <v xml:space="preserve"> </v>
      </c>
      <c r="F21" s="28"/>
      <c r="G21" s="28"/>
      <c r="H21" s="28"/>
      <c r="I21" s="129" t="s">
        <v>25</v>
      </c>
      <c r="J21" s="132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9" t="s">
        <v>29</v>
      </c>
      <c r="E23" s="28"/>
      <c r="F23" s="28"/>
      <c r="G23" s="28"/>
      <c r="H23" s="28"/>
      <c r="I23" s="129" t="s">
        <v>23</v>
      </c>
      <c r="J23" s="132" t="str">
        <f>IF('Rekapitulace stavby'!AN19="","",'Rekapitulace stavby'!AN19)</f>
        <v>70994234</v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32" t="str">
        <f>IF('Rekapitulace stavby'!E20="","",'Rekapitulace stavby'!E20)</f>
        <v xml:space="preserve"> </v>
      </c>
      <c r="F24" s="28"/>
      <c r="G24" s="28"/>
      <c r="H24" s="28"/>
      <c r="I24" s="129" t="s">
        <v>25</v>
      </c>
      <c r="J24" s="132" t="str">
        <f>IF('Rekapitulace stavby'!AN20="","",'Rekapitulace stavby'!AN20)</f>
        <v/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9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4"/>
      <c r="B27" s="135"/>
      <c r="C27" s="134"/>
      <c r="D27" s="134"/>
      <c r="E27" s="136" t="s">
        <v>1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8"/>
      <c r="E29" s="138"/>
      <c r="F29" s="138"/>
      <c r="G29" s="138"/>
      <c r="H29" s="138"/>
      <c r="I29" s="138"/>
      <c r="J29" s="138"/>
      <c r="K29" s="138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9" t="s">
        <v>32</v>
      </c>
      <c r="E30" s="28"/>
      <c r="F30" s="28"/>
      <c r="G30" s="28"/>
      <c r="H30" s="28"/>
      <c r="I30" s="28"/>
      <c r="J30" s="140">
        <f>ROUND(J121, 2)</f>
        <v>64550.900000000001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8"/>
      <c r="E31" s="138"/>
      <c r="F31" s="138"/>
      <c r="G31" s="138"/>
      <c r="H31" s="138"/>
      <c r="I31" s="138"/>
      <c r="J31" s="138"/>
      <c r="K31" s="138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41" t="s">
        <v>34</v>
      </c>
      <c r="G32" s="28"/>
      <c r="H32" s="28"/>
      <c r="I32" s="141" t="s">
        <v>33</v>
      </c>
      <c r="J32" s="141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42" t="s">
        <v>36</v>
      </c>
      <c r="E33" s="129" t="s">
        <v>37</v>
      </c>
      <c r="F33" s="143">
        <f>ROUND((SUM(BE121:BE207)),  2)</f>
        <v>64550.900000000001</v>
      </c>
      <c r="G33" s="28"/>
      <c r="H33" s="28"/>
      <c r="I33" s="144">
        <v>0.20999999999999999</v>
      </c>
      <c r="J33" s="143">
        <f>ROUND(((SUM(BE121:BE207))*I33),  2)</f>
        <v>13555.690000000001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9" t="s">
        <v>38</v>
      </c>
      <c r="F34" s="143">
        <f>ROUND((SUM(BF121:BF207)),  2)</f>
        <v>0</v>
      </c>
      <c r="G34" s="28"/>
      <c r="H34" s="28"/>
      <c r="I34" s="144">
        <v>0.14999999999999999</v>
      </c>
      <c r="J34" s="143">
        <f>ROUND(((SUM(BF121:BF207))*I34),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9" t="s">
        <v>39</v>
      </c>
      <c r="F35" s="143">
        <f>ROUND((SUM(BG121:BG207)),  2)</f>
        <v>0</v>
      </c>
      <c r="G35" s="28"/>
      <c r="H35" s="28"/>
      <c r="I35" s="144">
        <v>0.20999999999999999</v>
      </c>
      <c r="J35" s="143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9" t="s">
        <v>40</v>
      </c>
      <c r="F36" s="143">
        <f>ROUND((SUM(BH121:BH207)),  2)</f>
        <v>0</v>
      </c>
      <c r="G36" s="28"/>
      <c r="H36" s="28"/>
      <c r="I36" s="144">
        <v>0.14999999999999999</v>
      </c>
      <c r="J36" s="143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9" t="s">
        <v>41</v>
      </c>
      <c r="F37" s="143">
        <f>ROUND((SUM(BI121:BI207)),  2)</f>
        <v>0</v>
      </c>
      <c r="G37" s="28"/>
      <c r="H37" s="28"/>
      <c r="I37" s="144">
        <v>0</v>
      </c>
      <c r="J37" s="143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5"/>
      <c r="D39" s="146" t="s">
        <v>42</v>
      </c>
      <c r="E39" s="147"/>
      <c r="F39" s="147"/>
      <c r="G39" s="148" t="s">
        <v>43</v>
      </c>
      <c r="H39" s="149" t="s">
        <v>44</v>
      </c>
      <c r="I39" s="147"/>
      <c r="J39" s="150">
        <f>SUM(J30:J37)</f>
        <v>78106.589999999997</v>
      </c>
      <c r="K39" s="151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52" t="s">
        <v>45</v>
      </c>
      <c r="E50" s="153"/>
      <c r="F50" s="153"/>
      <c r="G50" s="152" t="s">
        <v>46</v>
      </c>
      <c r="H50" s="153"/>
      <c r="I50" s="153"/>
      <c r="J50" s="153"/>
      <c r="K50" s="153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4" t="s">
        <v>47</v>
      </c>
      <c r="E61" s="155"/>
      <c r="F61" s="156" t="s">
        <v>48</v>
      </c>
      <c r="G61" s="154" t="s">
        <v>47</v>
      </c>
      <c r="H61" s="155"/>
      <c r="I61" s="155"/>
      <c r="J61" s="157" t="s">
        <v>48</v>
      </c>
      <c r="K61" s="155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52" t="s">
        <v>49</v>
      </c>
      <c r="E65" s="158"/>
      <c r="F65" s="158"/>
      <c r="G65" s="152" t="s">
        <v>50</v>
      </c>
      <c r="H65" s="158"/>
      <c r="I65" s="158"/>
      <c r="J65" s="158"/>
      <c r="K65" s="158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4" t="s">
        <v>47</v>
      </c>
      <c r="E76" s="155"/>
      <c r="F76" s="156" t="s">
        <v>48</v>
      </c>
      <c r="G76" s="154" t="s">
        <v>47</v>
      </c>
      <c r="H76" s="155"/>
      <c r="I76" s="155"/>
      <c r="J76" s="157" t="s">
        <v>48</v>
      </c>
      <c r="K76" s="155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30"/>
      <c r="D85" s="30"/>
      <c r="E85" s="163" t="str">
        <f>E7</f>
        <v>Oprava napájecích zdrojů v obvodu SSZT Ústí n.L. 2022-2023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30"/>
      <c r="D87" s="30"/>
      <c r="E87" s="65" t="str">
        <f>E9</f>
        <v>PS02 - PZS P2147 km 78,952 Peruc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 xml:space="preserve"> </v>
      </c>
      <c r="G89" s="30"/>
      <c r="H89" s="30"/>
      <c r="I89" s="25" t="s">
        <v>20</v>
      </c>
      <c r="J89" s="68" t="str">
        <f>IF(J12="","",J12)</f>
        <v>2. 10. 2022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 xml:space="preserve"> </v>
      </c>
      <c r="G91" s="30"/>
      <c r="H91" s="30"/>
      <c r="I91" s="25" t="s">
        <v>27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29</v>
      </c>
      <c r="J92" s="26" t="str">
        <f>E24</f>
        <v xml:space="preserve"> </v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4" t="s">
        <v>96</v>
      </c>
      <c r="D94" s="165"/>
      <c r="E94" s="165"/>
      <c r="F94" s="165"/>
      <c r="G94" s="165"/>
      <c r="H94" s="165"/>
      <c r="I94" s="165"/>
      <c r="J94" s="166" t="s">
        <v>97</v>
      </c>
      <c r="K94" s="165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7" t="s">
        <v>98</v>
      </c>
      <c r="D96" s="30"/>
      <c r="E96" s="30"/>
      <c r="F96" s="30"/>
      <c r="G96" s="30"/>
      <c r="H96" s="30"/>
      <c r="I96" s="30"/>
      <c r="J96" s="99">
        <f>J121</f>
        <v>64550.900000000009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99</v>
      </c>
    </row>
    <row r="97" hidden="1" s="9" customFormat="1" ht="24.96" customHeight="1">
      <c r="A97" s="9"/>
      <c r="B97" s="168"/>
      <c r="C97" s="169"/>
      <c r="D97" s="170" t="s">
        <v>354</v>
      </c>
      <c r="E97" s="171"/>
      <c r="F97" s="171"/>
      <c r="G97" s="171"/>
      <c r="H97" s="171"/>
      <c r="I97" s="171"/>
      <c r="J97" s="172">
        <f>J122</f>
        <v>25882.900000000001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68"/>
      <c r="C98" s="169"/>
      <c r="D98" s="170" t="s">
        <v>355</v>
      </c>
      <c r="E98" s="171"/>
      <c r="F98" s="171"/>
      <c r="G98" s="171"/>
      <c r="H98" s="171"/>
      <c r="I98" s="171"/>
      <c r="J98" s="172">
        <f>J155</f>
        <v>13927.200000000001</v>
      </c>
      <c r="K98" s="169"/>
      <c r="L98" s="17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68"/>
      <c r="C99" s="169"/>
      <c r="D99" s="170" t="s">
        <v>356</v>
      </c>
      <c r="E99" s="171"/>
      <c r="F99" s="171"/>
      <c r="G99" s="171"/>
      <c r="H99" s="171"/>
      <c r="I99" s="171"/>
      <c r="J99" s="172">
        <f>J184</f>
        <v>4262.8000000000002</v>
      </c>
      <c r="K99" s="169"/>
      <c r="L99" s="17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68"/>
      <c r="C100" s="169"/>
      <c r="D100" s="170" t="s">
        <v>357</v>
      </c>
      <c r="E100" s="171"/>
      <c r="F100" s="171"/>
      <c r="G100" s="171"/>
      <c r="H100" s="171"/>
      <c r="I100" s="171"/>
      <c r="J100" s="172">
        <f>J197</f>
        <v>15000</v>
      </c>
      <c r="K100" s="169"/>
      <c r="L100" s="17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68"/>
      <c r="C101" s="169"/>
      <c r="D101" s="170" t="s">
        <v>100</v>
      </c>
      <c r="E101" s="171"/>
      <c r="F101" s="171"/>
      <c r="G101" s="171"/>
      <c r="H101" s="171"/>
      <c r="I101" s="171"/>
      <c r="J101" s="172">
        <f>J200</f>
        <v>5478</v>
      </c>
      <c r="K101" s="169"/>
      <c r="L101" s="17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52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hidden="1" s="2" customFormat="1" ht="6.96" customHeight="1">
      <c r="A103" s="2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hidden="1"/>
    <row r="105" hidden="1"/>
    <row r="106" hidden="1"/>
    <row r="107" s="2" customFormat="1" ht="6.96" customHeight="1">
      <c r="A107" s="2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102</v>
      </c>
      <c r="D108" s="30"/>
      <c r="E108" s="30"/>
      <c r="F108" s="30"/>
      <c r="G108" s="30"/>
      <c r="H108" s="30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14</v>
      </c>
      <c r="D110" s="30"/>
      <c r="E110" s="30"/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30"/>
      <c r="D111" s="30"/>
      <c r="E111" s="163" t="str">
        <f>E7</f>
        <v>Oprava napájecích zdrojů v obvodu SSZT Ústí n.L. 2022-2023</v>
      </c>
      <c r="F111" s="25"/>
      <c r="G111" s="25"/>
      <c r="H111" s="25"/>
      <c r="I111" s="30"/>
      <c r="J111" s="30"/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30"/>
      <c r="D113" s="30"/>
      <c r="E113" s="65" t="str">
        <f>E9</f>
        <v>PS02 - PZS P2147 km 78,952 Peruc</v>
      </c>
      <c r="F113" s="30"/>
      <c r="G113" s="30"/>
      <c r="H113" s="30"/>
      <c r="I113" s="30"/>
      <c r="J113" s="30"/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18</v>
      </c>
      <c r="D115" s="30"/>
      <c r="E115" s="30"/>
      <c r="F115" s="22" t="str">
        <f>F12</f>
        <v xml:space="preserve"> </v>
      </c>
      <c r="G115" s="30"/>
      <c r="H115" s="30"/>
      <c r="I115" s="25" t="s">
        <v>20</v>
      </c>
      <c r="J115" s="68" t="str">
        <f>IF(J12="","",J12)</f>
        <v>2. 10. 2022</v>
      </c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22</v>
      </c>
      <c r="D117" s="30"/>
      <c r="E117" s="30"/>
      <c r="F117" s="22" t="str">
        <f>E15</f>
        <v xml:space="preserve"> </v>
      </c>
      <c r="G117" s="30"/>
      <c r="H117" s="30"/>
      <c r="I117" s="25" t="s">
        <v>27</v>
      </c>
      <c r="J117" s="26" t="str">
        <f>E21</f>
        <v xml:space="preserve"> </v>
      </c>
      <c r="K117" s="30"/>
      <c r="L117" s="52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26</v>
      </c>
      <c r="D118" s="30"/>
      <c r="E118" s="30"/>
      <c r="F118" s="22" t="str">
        <f>IF(E18="","",E18)</f>
        <v xml:space="preserve"> </v>
      </c>
      <c r="G118" s="30"/>
      <c r="H118" s="30"/>
      <c r="I118" s="25" t="s">
        <v>29</v>
      </c>
      <c r="J118" s="26" t="str">
        <f>E24</f>
        <v xml:space="preserve"> </v>
      </c>
      <c r="K118" s="30"/>
      <c r="L118" s="52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52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0" customFormat="1" ht="29.28" customHeight="1">
      <c r="A120" s="174"/>
      <c r="B120" s="175"/>
      <c r="C120" s="176" t="s">
        <v>103</v>
      </c>
      <c r="D120" s="177" t="s">
        <v>57</v>
      </c>
      <c r="E120" s="177" t="s">
        <v>53</v>
      </c>
      <c r="F120" s="177" t="s">
        <v>54</v>
      </c>
      <c r="G120" s="177" t="s">
        <v>104</v>
      </c>
      <c r="H120" s="177" t="s">
        <v>105</v>
      </c>
      <c r="I120" s="177" t="s">
        <v>106</v>
      </c>
      <c r="J120" s="177" t="s">
        <v>97</v>
      </c>
      <c r="K120" s="178" t="s">
        <v>107</v>
      </c>
      <c r="L120" s="179"/>
      <c r="M120" s="89" t="s">
        <v>1</v>
      </c>
      <c r="N120" s="90" t="s">
        <v>36</v>
      </c>
      <c r="O120" s="90" t="s">
        <v>108</v>
      </c>
      <c r="P120" s="90" t="s">
        <v>109</v>
      </c>
      <c r="Q120" s="90" t="s">
        <v>110</v>
      </c>
      <c r="R120" s="90" t="s">
        <v>111</v>
      </c>
      <c r="S120" s="90" t="s">
        <v>112</v>
      </c>
      <c r="T120" s="91" t="s">
        <v>113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="2" customFormat="1" ht="22.8" customHeight="1">
      <c r="A121" s="28"/>
      <c r="B121" s="29"/>
      <c r="C121" s="96" t="s">
        <v>114</v>
      </c>
      <c r="D121" s="30"/>
      <c r="E121" s="30"/>
      <c r="F121" s="30"/>
      <c r="G121" s="30"/>
      <c r="H121" s="30"/>
      <c r="I121" s="30"/>
      <c r="J121" s="180">
        <f>BK121</f>
        <v>64550.900000000009</v>
      </c>
      <c r="K121" s="30"/>
      <c r="L121" s="34"/>
      <c r="M121" s="92"/>
      <c r="N121" s="181"/>
      <c r="O121" s="93"/>
      <c r="P121" s="182">
        <f>P122+P155+P184+P197+P200</f>
        <v>0</v>
      </c>
      <c r="Q121" s="93"/>
      <c r="R121" s="182">
        <f>R122+R155+R184+R197+R200</f>
        <v>0</v>
      </c>
      <c r="S121" s="93"/>
      <c r="T121" s="183">
        <f>T122+T155+T184+T197+T200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3" t="s">
        <v>71</v>
      </c>
      <c r="AU121" s="13" t="s">
        <v>99</v>
      </c>
      <c r="BK121" s="184">
        <f>BK122+BK155+BK184+BK197+BK200</f>
        <v>64550.900000000009</v>
      </c>
    </row>
    <row r="122" s="11" customFormat="1" ht="25.92" customHeight="1">
      <c r="A122" s="11"/>
      <c r="B122" s="202"/>
      <c r="C122" s="203"/>
      <c r="D122" s="204" t="s">
        <v>71</v>
      </c>
      <c r="E122" s="205" t="s">
        <v>358</v>
      </c>
      <c r="F122" s="205" t="s">
        <v>359</v>
      </c>
      <c r="G122" s="203"/>
      <c r="H122" s="203"/>
      <c r="I122" s="203"/>
      <c r="J122" s="206">
        <f>BK122</f>
        <v>25882.900000000001</v>
      </c>
      <c r="K122" s="203"/>
      <c r="L122" s="207"/>
      <c r="M122" s="208"/>
      <c r="N122" s="209"/>
      <c r="O122" s="209"/>
      <c r="P122" s="210">
        <f>SUM(P123:P154)</f>
        <v>0</v>
      </c>
      <c r="Q122" s="209"/>
      <c r="R122" s="210">
        <f>SUM(R123:R154)</f>
        <v>0</v>
      </c>
      <c r="S122" s="209"/>
      <c r="T122" s="211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80</v>
      </c>
      <c r="AT122" s="213" t="s">
        <v>71</v>
      </c>
      <c r="AU122" s="213" t="s">
        <v>72</v>
      </c>
      <c r="AY122" s="212" t="s">
        <v>121</v>
      </c>
      <c r="BK122" s="214">
        <f>SUM(BK123:BK154)</f>
        <v>25882.900000000001</v>
      </c>
    </row>
    <row r="123" s="2" customFormat="1" ht="16.5" customHeight="1">
      <c r="A123" s="28"/>
      <c r="B123" s="29"/>
      <c r="C123" s="185" t="s">
        <v>80</v>
      </c>
      <c r="D123" s="185" t="s">
        <v>115</v>
      </c>
      <c r="E123" s="186" t="s">
        <v>360</v>
      </c>
      <c r="F123" s="187" t="s">
        <v>361</v>
      </c>
      <c r="G123" s="188" t="s">
        <v>118</v>
      </c>
      <c r="H123" s="189">
        <v>2</v>
      </c>
      <c r="I123" s="190">
        <v>127</v>
      </c>
      <c r="J123" s="190">
        <f>ROUND(I123*H123,2)</f>
        <v>254</v>
      </c>
      <c r="K123" s="187" t="s">
        <v>1</v>
      </c>
      <c r="L123" s="191"/>
      <c r="M123" s="192" t="s">
        <v>1</v>
      </c>
      <c r="N123" s="193" t="s">
        <v>37</v>
      </c>
      <c r="O123" s="194">
        <v>0</v>
      </c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6" t="s">
        <v>120</v>
      </c>
      <c r="AT123" s="196" t="s">
        <v>115</v>
      </c>
      <c r="AU123" s="196" t="s">
        <v>80</v>
      </c>
      <c r="AY123" s="13" t="s">
        <v>121</v>
      </c>
      <c r="BE123" s="197">
        <f>IF(N123="základní",J123,0)</f>
        <v>254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3" t="s">
        <v>80</v>
      </c>
      <c r="BK123" s="197">
        <f>ROUND(I123*H123,2)</f>
        <v>254</v>
      </c>
      <c r="BL123" s="13" t="s">
        <v>122</v>
      </c>
      <c r="BM123" s="196" t="s">
        <v>362</v>
      </c>
    </row>
    <row r="124" s="2" customFormat="1">
      <c r="A124" s="28"/>
      <c r="B124" s="29"/>
      <c r="C124" s="30"/>
      <c r="D124" s="198" t="s">
        <v>124</v>
      </c>
      <c r="E124" s="30"/>
      <c r="F124" s="199" t="s">
        <v>361</v>
      </c>
      <c r="G124" s="30"/>
      <c r="H124" s="30"/>
      <c r="I124" s="30"/>
      <c r="J124" s="30"/>
      <c r="K124" s="30"/>
      <c r="L124" s="34"/>
      <c r="M124" s="200"/>
      <c r="N124" s="201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124</v>
      </c>
      <c r="AU124" s="13" t="s">
        <v>80</v>
      </c>
    </row>
    <row r="125" s="2" customFormat="1" ht="16.5" customHeight="1">
      <c r="A125" s="28"/>
      <c r="B125" s="29"/>
      <c r="C125" s="185" t="s">
        <v>82</v>
      </c>
      <c r="D125" s="185" t="s">
        <v>115</v>
      </c>
      <c r="E125" s="186" t="s">
        <v>363</v>
      </c>
      <c r="F125" s="187" t="s">
        <v>364</v>
      </c>
      <c r="G125" s="188" t="s">
        <v>118</v>
      </c>
      <c r="H125" s="189">
        <v>2</v>
      </c>
      <c r="I125" s="190">
        <v>101</v>
      </c>
      <c r="J125" s="190">
        <f>ROUND(I125*H125,2)</f>
        <v>202</v>
      </c>
      <c r="K125" s="187" t="s">
        <v>1</v>
      </c>
      <c r="L125" s="191"/>
      <c r="M125" s="192" t="s">
        <v>1</v>
      </c>
      <c r="N125" s="193" t="s">
        <v>37</v>
      </c>
      <c r="O125" s="194">
        <v>0</v>
      </c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6" t="s">
        <v>120</v>
      </c>
      <c r="AT125" s="196" t="s">
        <v>115</v>
      </c>
      <c r="AU125" s="196" t="s">
        <v>80</v>
      </c>
      <c r="AY125" s="13" t="s">
        <v>121</v>
      </c>
      <c r="BE125" s="197">
        <f>IF(N125="základní",J125,0)</f>
        <v>202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80</v>
      </c>
      <c r="BK125" s="197">
        <f>ROUND(I125*H125,2)</f>
        <v>202</v>
      </c>
      <c r="BL125" s="13" t="s">
        <v>122</v>
      </c>
      <c r="BM125" s="196" t="s">
        <v>365</v>
      </c>
    </row>
    <row r="126" s="2" customFormat="1">
      <c r="A126" s="28"/>
      <c r="B126" s="29"/>
      <c r="C126" s="30"/>
      <c r="D126" s="198" t="s">
        <v>124</v>
      </c>
      <c r="E126" s="30"/>
      <c r="F126" s="199" t="s">
        <v>364</v>
      </c>
      <c r="G126" s="30"/>
      <c r="H126" s="30"/>
      <c r="I126" s="30"/>
      <c r="J126" s="30"/>
      <c r="K126" s="30"/>
      <c r="L126" s="34"/>
      <c r="M126" s="200"/>
      <c r="N126" s="201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124</v>
      </c>
      <c r="AU126" s="13" t="s">
        <v>80</v>
      </c>
    </row>
    <row r="127" s="2" customFormat="1" ht="21.75" customHeight="1">
      <c r="A127" s="28"/>
      <c r="B127" s="29"/>
      <c r="C127" s="185" t="s">
        <v>128</v>
      </c>
      <c r="D127" s="185" t="s">
        <v>115</v>
      </c>
      <c r="E127" s="186" t="s">
        <v>366</v>
      </c>
      <c r="F127" s="187" t="s">
        <v>367</v>
      </c>
      <c r="G127" s="188" t="s">
        <v>118</v>
      </c>
      <c r="H127" s="189">
        <v>1</v>
      </c>
      <c r="I127" s="190">
        <v>16700</v>
      </c>
      <c r="J127" s="190">
        <f>ROUND(I127*H127,2)</f>
        <v>16700</v>
      </c>
      <c r="K127" s="187" t="s">
        <v>1</v>
      </c>
      <c r="L127" s="191"/>
      <c r="M127" s="192" t="s">
        <v>1</v>
      </c>
      <c r="N127" s="193" t="s">
        <v>37</v>
      </c>
      <c r="O127" s="194">
        <v>0</v>
      </c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6" t="s">
        <v>120</v>
      </c>
      <c r="AT127" s="196" t="s">
        <v>115</v>
      </c>
      <c r="AU127" s="196" t="s">
        <v>80</v>
      </c>
      <c r="AY127" s="13" t="s">
        <v>121</v>
      </c>
      <c r="BE127" s="197">
        <f>IF(N127="základní",J127,0)</f>
        <v>16700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3" t="s">
        <v>80</v>
      </c>
      <c r="BK127" s="197">
        <f>ROUND(I127*H127,2)</f>
        <v>16700</v>
      </c>
      <c r="BL127" s="13" t="s">
        <v>122</v>
      </c>
      <c r="BM127" s="196" t="s">
        <v>368</v>
      </c>
    </row>
    <row r="128" s="2" customFormat="1">
      <c r="A128" s="28"/>
      <c r="B128" s="29"/>
      <c r="C128" s="30"/>
      <c r="D128" s="198" t="s">
        <v>124</v>
      </c>
      <c r="E128" s="30"/>
      <c r="F128" s="199" t="s">
        <v>367</v>
      </c>
      <c r="G128" s="30"/>
      <c r="H128" s="30"/>
      <c r="I128" s="30"/>
      <c r="J128" s="30"/>
      <c r="K128" s="30"/>
      <c r="L128" s="34"/>
      <c r="M128" s="200"/>
      <c r="N128" s="201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124</v>
      </c>
      <c r="AU128" s="13" t="s">
        <v>80</v>
      </c>
    </row>
    <row r="129" s="2" customFormat="1" ht="24.15" customHeight="1">
      <c r="A129" s="28"/>
      <c r="B129" s="29"/>
      <c r="C129" s="185" t="s">
        <v>122</v>
      </c>
      <c r="D129" s="185" t="s">
        <v>115</v>
      </c>
      <c r="E129" s="186" t="s">
        <v>369</v>
      </c>
      <c r="F129" s="187" t="s">
        <v>370</v>
      </c>
      <c r="G129" s="188" t="s">
        <v>118</v>
      </c>
      <c r="H129" s="189">
        <v>1</v>
      </c>
      <c r="I129" s="190">
        <v>135</v>
      </c>
      <c r="J129" s="190">
        <f>ROUND(I129*H129,2)</f>
        <v>135</v>
      </c>
      <c r="K129" s="187" t="s">
        <v>1</v>
      </c>
      <c r="L129" s="191"/>
      <c r="M129" s="192" t="s">
        <v>1</v>
      </c>
      <c r="N129" s="193" t="s">
        <v>37</v>
      </c>
      <c r="O129" s="194">
        <v>0</v>
      </c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6" t="s">
        <v>120</v>
      </c>
      <c r="AT129" s="196" t="s">
        <v>115</v>
      </c>
      <c r="AU129" s="196" t="s">
        <v>80</v>
      </c>
      <c r="AY129" s="13" t="s">
        <v>121</v>
      </c>
      <c r="BE129" s="197">
        <f>IF(N129="základní",J129,0)</f>
        <v>135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80</v>
      </c>
      <c r="BK129" s="197">
        <f>ROUND(I129*H129,2)</f>
        <v>135</v>
      </c>
      <c r="BL129" s="13" t="s">
        <v>122</v>
      </c>
      <c r="BM129" s="196" t="s">
        <v>371</v>
      </c>
    </row>
    <row r="130" s="2" customFormat="1">
      <c r="A130" s="28"/>
      <c r="B130" s="29"/>
      <c r="C130" s="30"/>
      <c r="D130" s="198" t="s">
        <v>124</v>
      </c>
      <c r="E130" s="30"/>
      <c r="F130" s="199" t="s">
        <v>370</v>
      </c>
      <c r="G130" s="30"/>
      <c r="H130" s="30"/>
      <c r="I130" s="30"/>
      <c r="J130" s="30"/>
      <c r="K130" s="30"/>
      <c r="L130" s="34"/>
      <c r="M130" s="200"/>
      <c r="N130" s="201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124</v>
      </c>
      <c r="AU130" s="13" t="s">
        <v>80</v>
      </c>
    </row>
    <row r="131" s="2" customFormat="1" ht="16.5" customHeight="1">
      <c r="A131" s="28"/>
      <c r="B131" s="29"/>
      <c r="C131" s="185" t="s">
        <v>135</v>
      </c>
      <c r="D131" s="185" t="s">
        <v>115</v>
      </c>
      <c r="E131" s="186" t="s">
        <v>372</v>
      </c>
      <c r="F131" s="187" t="s">
        <v>373</v>
      </c>
      <c r="G131" s="188" t="s">
        <v>118</v>
      </c>
      <c r="H131" s="189">
        <v>1</v>
      </c>
      <c r="I131" s="190">
        <v>2540</v>
      </c>
      <c r="J131" s="190">
        <f>ROUND(I131*H131,2)</f>
        <v>2540</v>
      </c>
      <c r="K131" s="187" t="s">
        <v>1</v>
      </c>
      <c r="L131" s="191"/>
      <c r="M131" s="192" t="s">
        <v>1</v>
      </c>
      <c r="N131" s="193" t="s">
        <v>37</v>
      </c>
      <c r="O131" s="194">
        <v>0</v>
      </c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6" t="s">
        <v>120</v>
      </c>
      <c r="AT131" s="196" t="s">
        <v>115</v>
      </c>
      <c r="AU131" s="196" t="s">
        <v>80</v>
      </c>
      <c r="AY131" s="13" t="s">
        <v>121</v>
      </c>
      <c r="BE131" s="197">
        <f>IF(N131="základní",J131,0)</f>
        <v>2540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80</v>
      </c>
      <c r="BK131" s="197">
        <f>ROUND(I131*H131,2)</f>
        <v>2540</v>
      </c>
      <c r="BL131" s="13" t="s">
        <v>122</v>
      </c>
      <c r="BM131" s="196" t="s">
        <v>374</v>
      </c>
    </row>
    <row r="132" s="2" customFormat="1">
      <c r="A132" s="28"/>
      <c r="B132" s="29"/>
      <c r="C132" s="30"/>
      <c r="D132" s="198" t="s">
        <v>124</v>
      </c>
      <c r="E132" s="30"/>
      <c r="F132" s="199" t="s">
        <v>373</v>
      </c>
      <c r="G132" s="30"/>
      <c r="H132" s="30"/>
      <c r="I132" s="30"/>
      <c r="J132" s="30"/>
      <c r="K132" s="30"/>
      <c r="L132" s="34"/>
      <c r="M132" s="200"/>
      <c r="N132" s="201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124</v>
      </c>
      <c r="AU132" s="13" t="s">
        <v>80</v>
      </c>
    </row>
    <row r="133" s="2" customFormat="1" ht="24.15" customHeight="1">
      <c r="A133" s="28"/>
      <c r="B133" s="29"/>
      <c r="C133" s="185" t="s">
        <v>139</v>
      </c>
      <c r="D133" s="185" t="s">
        <v>115</v>
      </c>
      <c r="E133" s="186" t="s">
        <v>375</v>
      </c>
      <c r="F133" s="187" t="s">
        <v>376</v>
      </c>
      <c r="G133" s="188" t="s">
        <v>118</v>
      </c>
      <c r="H133" s="189">
        <v>1</v>
      </c>
      <c r="I133" s="190">
        <v>1470</v>
      </c>
      <c r="J133" s="190">
        <f>ROUND(I133*H133,2)</f>
        <v>1470</v>
      </c>
      <c r="K133" s="187" t="s">
        <v>1</v>
      </c>
      <c r="L133" s="191"/>
      <c r="M133" s="192" t="s">
        <v>1</v>
      </c>
      <c r="N133" s="193" t="s">
        <v>37</v>
      </c>
      <c r="O133" s="194">
        <v>0</v>
      </c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6" t="s">
        <v>120</v>
      </c>
      <c r="AT133" s="196" t="s">
        <v>115</v>
      </c>
      <c r="AU133" s="196" t="s">
        <v>80</v>
      </c>
      <c r="AY133" s="13" t="s">
        <v>121</v>
      </c>
      <c r="BE133" s="197">
        <f>IF(N133="základní",J133,0)</f>
        <v>1470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80</v>
      </c>
      <c r="BK133" s="197">
        <f>ROUND(I133*H133,2)</f>
        <v>1470</v>
      </c>
      <c r="BL133" s="13" t="s">
        <v>122</v>
      </c>
      <c r="BM133" s="196" t="s">
        <v>377</v>
      </c>
    </row>
    <row r="134" s="2" customFormat="1">
      <c r="A134" s="28"/>
      <c r="B134" s="29"/>
      <c r="C134" s="30"/>
      <c r="D134" s="198" t="s">
        <v>124</v>
      </c>
      <c r="E134" s="30"/>
      <c r="F134" s="199" t="s">
        <v>376</v>
      </c>
      <c r="G134" s="30"/>
      <c r="H134" s="30"/>
      <c r="I134" s="30"/>
      <c r="J134" s="30"/>
      <c r="K134" s="30"/>
      <c r="L134" s="34"/>
      <c r="M134" s="200"/>
      <c r="N134" s="201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124</v>
      </c>
      <c r="AU134" s="13" t="s">
        <v>80</v>
      </c>
    </row>
    <row r="135" s="2" customFormat="1" ht="24.15" customHeight="1">
      <c r="A135" s="28"/>
      <c r="B135" s="29"/>
      <c r="C135" s="185" t="s">
        <v>143</v>
      </c>
      <c r="D135" s="185" t="s">
        <v>115</v>
      </c>
      <c r="E135" s="186" t="s">
        <v>378</v>
      </c>
      <c r="F135" s="187" t="s">
        <v>379</v>
      </c>
      <c r="G135" s="188" t="s">
        <v>118</v>
      </c>
      <c r="H135" s="189">
        <v>1</v>
      </c>
      <c r="I135" s="190">
        <v>846</v>
      </c>
      <c r="J135" s="190">
        <f>ROUND(I135*H135,2)</f>
        <v>846</v>
      </c>
      <c r="K135" s="187" t="s">
        <v>1</v>
      </c>
      <c r="L135" s="191"/>
      <c r="M135" s="192" t="s">
        <v>1</v>
      </c>
      <c r="N135" s="193" t="s">
        <v>37</v>
      </c>
      <c r="O135" s="194">
        <v>0</v>
      </c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120</v>
      </c>
      <c r="AT135" s="196" t="s">
        <v>115</v>
      </c>
      <c r="AU135" s="196" t="s">
        <v>80</v>
      </c>
      <c r="AY135" s="13" t="s">
        <v>121</v>
      </c>
      <c r="BE135" s="197">
        <f>IF(N135="základní",J135,0)</f>
        <v>846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80</v>
      </c>
      <c r="BK135" s="197">
        <f>ROUND(I135*H135,2)</f>
        <v>846</v>
      </c>
      <c r="BL135" s="13" t="s">
        <v>122</v>
      </c>
      <c r="BM135" s="196" t="s">
        <v>380</v>
      </c>
    </row>
    <row r="136" s="2" customFormat="1">
      <c r="A136" s="28"/>
      <c r="B136" s="29"/>
      <c r="C136" s="30"/>
      <c r="D136" s="198" t="s">
        <v>124</v>
      </c>
      <c r="E136" s="30"/>
      <c r="F136" s="199" t="s">
        <v>379</v>
      </c>
      <c r="G136" s="30"/>
      <c r="H136" s="30"/>
      <c r="I136" s="30"/>
      <c r="J136" s="30"/>
      <c r="K136" s="30"/>
      <c r="L136" s="34"/>
      <c r="M136" s="200"/>
      <c r="N136" s="201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124</v>
      </c>
      <c r="AU136" s="13" t="s">
        <v>80</v>
      </c>
    </row>
    <row r="137" s="2" customFormat="1" ht="24.15" customHeight="1">
      <c r="A137" s="28"/>
      <c r="B137" s="29"/>
      <c r="C137" s="185" t="s">
        <v>120</v>
      </c>
      <c r="D137" s="185" t="s">
        <v>115</v>
      </c>
      <c r="E137" s="186" t="s">
        <v>381</v>
      </c>
      <c r="F137" s="187" t="s">
        <v>382</v>
      </c>
      <c r="G137" s="188" t="s">
        <v>118</v>
      </c>
      <c r="H137" s="189">
        <v>1</v>
      </c>
      <c r="I137" s="190">
        <v>693</v>
      </c>
      <c r="J137" s="190">
        <f>ROUND(I137*H137,2)</f>
        <v>693</v>
      </c>
      <c r="K137" s="187" t="s">
        <v>1</v>
      </c>
      <c r="L137" s="191"/>
      <c r="M137" s="192" t="s">
        <v>1</v>
      </c>
      <c r="N137" s="193" t="s">
        <v>37</v>
      </c>
      <c r="O137" s="194">
        <v>0</v>
      </c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6" t="s">
        <v>120</v>
      </c>
      <c r="AT137" s="196" t="s">
        <v>115</v>
      </c>
      <c r="AU137" s="196" t="s">
        <v>80</v>
      </c>
      <c r="AY137" s="13" t="s">
        <v>121</v>
      </c>
      <c r="BE137" s="197">
        <f>IF(N137="základní",J137,0)</f>
        <v>693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80</v>
      </c>
      <c r="BK137" s="197">
        <f>ROUND(I137*H137,2)</f>
        <v>693</v>
      </c>
      <c r="BL137" s="13" t="s">
        <v>122</v>
      </c>
      <c r="BM137" s="196" t="s">
        <v>383</v>
      </c>
    </row>
    <row r="138" s="2" customFormat="1">
      <c r="A138" s="28"/>
      <c r="B138" s="29"/>
      <c r="C138" s="30"/>
      <c r="D138" s="198" t="s">
        <v>124</v>
      </c>
      <c r="E138" s="30"/>
      <c r="F138" s="199" t="s">
        <v>382</v>
      </c>
      <c r="G138" s="30"/>
      <c r="H138" s="30"/>
      <c r="I138" s="30"/>
      <c r="J138" s="30"/>
      <c r="K138" s="30"/>
      <c r="L138" s="34"/>
      <c r="M138" s="200"/>
      <c r="N138" s="201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124</v>
      </c>
      <c r="AU138" s="13" t="s">
        <v>80</v>
      </c>
    </row>
    <row r="139" s="2" customFormat="1" ht="24.15" customHeight="1">
      <c r="A139" s="28"/>
      <c r="B139" s="29"/>
      <c r="C139" s="185" t="s">
        <v>150</v>
      </c>
      <c r="D139" s="185" t="s">
        <v>115</v>
      </c>
      <c r="E139" s="186" t="s">
        <v>384</v>
      </c>
      <c r="F139" s="187" t="s">
        <v>385</v>
      </c>
      <c r="G139" s="188" t="s">
        <v>118</v>
      </c>
      <c r="H139" s="189">
        <v>1</v>
      </c>
      <c r="I139" s="190">
        <v>55</v>
      </c>
      <c r="J139" s="190">
        <f>ROUND(I139*H139,2)</f>
        <v>55</v>
      </c>
      <c r="K139" s="187" t="s">
        <v>1</v>
      </c>
      <c r="L139" s="191"/>
      <c r="M139" s="192" t="s">
        <v>1</v>
      </c>
      <c r="N139" s="193" t="s">
        <v>37</v>
      </c>
      <c r="O139" s="194">
        <v>0</v>
      </c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6" t="s">
        <v>120</v>
      </c>
      <c r="AT139" s="196" t="s">
        <v>115</v>
      </c>
      <c r="AU139" s="196" t="s">
        <v>80</v>
      </c>
      <c r="AY139" s="13" t="s">
        <v>121</v>
      </c>
      <c r="BE139" s="197">
        <f>IF(N139="základní",J139,0)</f>
        <v>55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80</v>
      </c>
      <c r="BK139" s="197">
        <f>ROUND(I139*H139,2)</f>
        <v>55</v>
      </c>
      <c r="BL139" s="13" t="s">
        <v>122</v>
      </c>
      <c r="BM139" s="196" t="s">
        <v>386</v>
      </c>
    </row>
    <row r="140" s="2" customFormat="1">
      <c r="A140" s="28"/>
      <c r="B140" s="29"/>
      <c r="C140" s="30"/>
      <c r="D140" s="198" t="s">
        <v>124</v>
      </c>
      <c r="E140" s="30"/>
      <c r="F140" s="199" t="s">
        <v>385</v>
      </c>
      <c r="G140" s="30"/>
      <c r="H140" s="30"/>
      <c r="I140" s="30"/>
      <c r="J140" s="30"/>
      <c r="K140" s="30"/>
      <c r="L140" s="34"/>
      <c r="M140" s="200"/>
      <c r="N140" s="201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124</v>
      </c>
      <c r="AU140" s="13" t="s">
        <v>80</v>
      </c>
    </row>
    <row r="141" s="2" customFormat="1" ht="24.15" customHeight="1">
      <c r="A141" s="28"/>
      <c r="B141" s="29"/>
      <c r="C141" s="185" t="s">
        <v>154</v>
      </c>
      <c r="D141" s="185" t="s">
        <v>115</v>
      </c>
      <c r="E141" s="186" t="s">
        <v>387</v>
      </c>
      <c r="F141" s="187" t="s">
        <v>388</v>
      </c>
      <c r="G141" s="188" t="s">
        <v>118</v>
      </c>
      <c r="H141" s="189">
        <v>1</v>
      </c>
      <c r="I141" s="190">
        <v>1790</v>
      </c>
      <c r="J141" s="190">
        <f>ROUND(I141*H141,2)</f>
        <v>1790</v>
      </c>
      <c r="K141" s="187" t="s">
        <v>1</v>
      </c>
      <c r="L141" s="191"/>
      <c r="M141" s="192" t="s">
        <v>1</v>
      </c>
      <c r="N141" s="193" t="s">
        <v>37</v>
      </c>
      <c r="O141" s="194">
        <v>0</v>
      </c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6" t="s">
        <v>120</v>
      </c>
      <c r="AT141" s="196" t="s">
        <v>115</v>
      </c>
      <c r="AU141" s="196" t="s">
        <v>80</v>
      </c>
      <c r="AY141" s="13" t="s">
        <v>121</v>
      </c>
      <c r="BE141" s="197">
        <f>IF(N141="základní",J141,0)</f>
        <v>1790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80</v>
      </c>
      <c r="BK141" s="197">
        <f>ROUND(I141*H141,2)</f>
        <v>1790</v>
      </c>
      <c r="BL141" s="13" t="s">
        <v>122</v>
      </c>
      <c r="BM141" s="196" t="s">
        <v>389</v>
      </c>
    </row>
    <row r="142" s="2" customFormat="1">
      <c r="A142" s="28"/>
      <c r="B142" s="29"/>
      <c r="C142" s="30"/>
      <c r="D142" s="198" t="s">
        <v>124</v>
      </c>
      <c r="E142" s="30"/>
      <c r="F142" s="199" t="s">
        <v>388</v>
      </c>
      <c r="G142" s="30"/>
      <c r="H142" s="30"/>
      <c r="I142" s="30"/>
      <c r="J142" s="30"/>
      <c r="K142" s="30"/>
      <c r="L142" s="34"/>
      <c r="M142" s="200"/>
      <c r="N142" s="201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124</v>
      </c>
      <c r="AU142" s="13" t="s">
        <v>80</v>
      </c>
    </row>
    <row r="143" s="2" customFormat="1" ht="16.5" customHeight="1">
      <c r="A143" s="28"/>
      <c r="B143" s="29"/>
      <c r="C143" s="185" t="s">
        <v>158</v>
      </c>
      <c r="D143" s="185" t="s">
        <v>115</v>
      </c>
      <c r="E143" s="186" t="s">
        <v>390</v>
      </c>
      <c r="F143" s="187" t="s">
        <v>391</v>
      </c>
      <c r="G143" s="188" t="s">
        <v>191</v>
      </c>
      <c r="H143" s="189">
        <v>10</v>
      </c>
      <c r="I143" s="190">
        <v>17.199999999999999</v>
      </c>
      <c r="J143" s="190">
        <f>ROUND(I143*H143,2)</f>
        <v>172</v>
      </c>
      <c r="K143" s="187" t="s">
        <v>1</v>
      </c>
      <c r="L143" s="191"/>
      <c r="M143" s="192" t="s">
        <v>1</v>
      </c>
      <c r="N143" s="193" t="s">
        <v>37</v>
      </c>
      <c r="O143" s="194">
        <v>0</v>
      </c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96" t="s">
        <v>120</v>
      </c>
      <c r="AT143" s="196" t="s">
        <v>115</v>
      </c>
      <c r="AU143" s="196" t="s">
        <v>80</v>
      </c>
      <c r="AY143" s="13" t="s">
        <v>121</v>
      </c>
      <c r="BE143" s="197">
        <f>IF(N143="základní",J143,0)</f>
        <v>172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80</v>
      </c>
      <c r="BK143" s="197">
        <f>ROUND(I143*H143,2)</f>
        <v>172</v>
      </c>
      <c r="BL143" s="13" t="s">
        <v>122</v>
      </c>
      <c r="BM143" s="196" t="s">
        <v>392</v>
      </c>
    </row>
    <row r="144" s="2" customFormat="1">
      <c r="A144" s="28"/>
      <c r="B144" s="29"/>
      <c r="C144" s="30"/>
      <c r="D144" s="198" t="s">
        <v>124</v>
      </c>
      <c r="E144" s="30"/>
      <c r="F144" s="199" t="s">
        <v>391</v>
      </c>
      <c r="G144" s="30"/>
      <c r="H144" s="30"/>
      <c r="I144" s="30"/>
      <c r="J144" s="30"/>
      <c r="K144" s="30"/>
      <c r="L144" s="34"/>
      <c r="M144" s="200"/>
      <c r="N144" s="201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124</v>
      </c>
      <c r="AU144" s="13" t="s">
        <v>80</v>
      </c>
    </row>
    <row r="145" s="2" customFormat="1" ht="16.5" customHeight="1">
      <c r="A145" s="28"/>
      <c r="B145" s="29"/>
      <c r="C145" s="185" t="s">
        <v>162</v>
      </c>
      <c r="D145" s="185" t="s">
        <v>115</v>
      </c>
      <c r="E145" s="186" t="s">
        <v>393</v>
      </c>
      <c r="F145" s="187" t="s">
        <v>394</v>
      </c>
      <c r="G145" s="188" t="s">
        <v>191</v>
      </c>
      <c r="H145" s="189">
        <v>10</v>
      </c>
      <c r="I145" s="190">
        <v>17.899999999999999</v>
      </c>
      <c r="J145" s="190">
        <f>ROUND(I145*H145,2)</f>
        <v>179</v>
      </c>
      <c r="K145" s="187" t="s">
        <v>1</v>
      </c>
      <c r="L145" s="191"/>
      <c r="M145" s="192" t="s">
        <v>1</v>
      </c>
      <c r="N145" s="193" t="s">
        <v>37</v>
      </c>
      <c r="O145" s="194">
        <v>0</v>
      </c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6" t="s">
        <v>120</v>
      </c>
      <c r="AT145" s="196" t="s">
        <v>115</v>
      </c>
      <c r="AU145" s="196" t="s">
        <v>80</v>
      </c>
      <c r="AY145" s="13" t="s">
        <v>121</v>
      </c>
      <c r="BE145" s="197">
        <f>IF(N145="základní",J145,0)</f>
        <v>179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80</v>
      </c>
      <c r="BK145" s="197">
        <f>ROUND(I145*H145,2)</f>
        <v>179</v>
      </c>
      <c r="BL145" s="13" t="s">
        <v>122</v>
      </c>
      <c r="BM145" s="196" t="s">
        <v>395</v>
      </c>
    </row>
    <row r="146" s="2" customFormat="1">
      <c r="A146" s="28"/>
      <c r="B146" s="29"/>
      <c r="C146" s="30"/>
      <c r="D146" s="198" t="s">
        <v>124</v>
      </c>
      <c r="E146" s="30"/>
      <c r="F146" s="199" t="s">
        <v>394</v>
      </c>
      <c r="G146" s="30"/>
      <c r="H146" s="30"/>
      <c r="I146" s="30"/>
      <c r="J146" s="30"/>
      <c r="K146" s="30"/>
      <c r="L146" s="34"/>
      <c r="M146" s="200"/>
      <c r="N146" s="201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124</v>
      </c>
      <c r="AU146" s="13" t="s">
        <v>80</v>
      </c>
    </row>
    <row r="147" s="2" customFormat="1" ht="16.5" customHeight="1">
      <c r="A147" s="28"/>
      <c r="B147" s="29"/>
      <c r="C147" s="185" t="s">
        <v>166</v>
      </c>
      <c r="D147" s="185" t="s">
        <v>115</v>
      </c>
      <c r="E147" s="186" t="s">
        <v>396</v>
      </c>
      <c r="F147" s="187" t="s">
        <v>397</v>
      </c>
      <c r="G147" s="188" t="s">
        <v>191</v>
      </c>
      <c r="H147" s="189">
        <v>10</v>
      </c>
      <c r="I147" s="190">
        <v>16.399999999999999</v>
      </c>
      <c r="J147" s="190">
        <f>ROUND(I147*H147,2)</f>
        <v>164</v>
      </c>
      <c r="K147" s="187" t="s">
        <v>1</v>
      </c>
      <c r="L147" s="191"/>
      <c r="M147" s="192" t="s">
        <v>1</v>
      </c>
      <c r="N147" s="193" t="s">
        <v>37</v>
      </c>
      <c r="O147" s="194">
        <v>0</v>
      </c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96" t="s">
        <v>120</v>
      </c>
      <c r="AT147" s="196" t="s">
        <v>115</v>
      </c>
      <c r="AU147" s="196" t="s">
        <v>80</v>
      </c>
      <c r="AY147" s="13" t="s">
        <v>121</v>
      </c>
      <c r="BE147" s="197">
        <f>IF(N147="základní",J147,0)</f>
        <v>164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80</v>
      </c>
      <c r="BK147" s="197">
        <f>ROUND(I147*H147,2)</f>
        <v>164</v>
      </c>
      <c r="BL147" s="13" t="s">
        <v>122</v>
      </c>
      <c r="BM147" s="196" t="s">
        <v>398</v>
      </c>
    </row>
    <row r="148" s="2" customFormat="1">
      <c r="A148" s="28"/>
      <c r="B148" s="29"/>
      <c r="C148" s="30"/>
      <c r="D148" s="198" t="s">
        <v>124</v>
      </c>
      <c r="E148" s="30"/>
      <c r="F148" s="199" t="s">
        <v>397</v>
      </c>
      <c r="G148" s="30"/>
      <c r="H148" s="30"/>
      <c r="I148" s="30"/>
      <c r="J148" s="30"/>
      <c r="K148" s="30"/>
      <c r="L148" s="34"/>
      <c r="M148" s="200"/>
      <c r="N148" s="201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124</v>
      </c>
      <c r="AU148" s="13" t="s">
        <v>80</v>
      </c>
    </row>
    <row r="149" s="2" customFormat="1" ht="16.5" customHeight="1">
      <c r="A149" s="28"/>
      <c r="B149" s="29"/>
      <c r="C149" s="185" t="s">
        <v>195</v>
      </c>
      <c r="D149" s="185" t="s">
        <v>115</v>
      </c>
      <c r="E149" s="186" t="s">
        <v>399</v>
      </c>
      <c r="F149" s="187" t="s">
        <v>400</v>
      </c>
      <c r="G149" s="188" t="s">
        <v>191</v>
      </c>
      <c r="H149" s="189">
        <v>10</v>
      </c>
      <c r="I149" s="190">
        <v>6.7699999999999996</v>
      </c>
      <c r="J149" s="190">
        <f>ROUND(I149*H149,2)</f>
        <v>67.700000000000003</v>
      </c>
      <c r="K149" s="187" t="s">
        <v>401</v>
      </c>
      <c r="L149" s="191"/>
      <c r="M149" s="192" t="s">
        <v>1</v>
      </c>
      <c r="N149" s="193" t="s">
        <v>37</v>
      </c>
      <c r="O149" s="194">
        <v>0</v>
      </c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6" t="s">
        <v>120</v>
      </c>
      <c r="AT149" s="196" t="s">
        <v>115</v>
      </c>
      <c r="AU149" s="196" t="s">
        <v>80</v>
      </c>
      <c r="AY149" s="13" t="s">
        <v>121</v>
      </c>
      <c r="BE149" s="197">
        <f>IF(N149="základní",J149,0)</f>
        <v>67.700000000000003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80</v>
      </c>
      <c r="BK149" s="197">
        <f>ROUND(I149*H149,2)</f>
        <v>67.700000000000003</v>
      </c>
      <c r="BL149" s="13" t="s">
        <v>122</v>
      </c>
      <c r="BM149" s="196" t="s">
        <v>402</v>
      </c>
    </row>
    <row r="150" s="2" customFormat="1">
      <c r="A150" s="28"/>
      <c r="B150" s="29"/>
      <c r="C150" s="30"/>
      <c r="D150" s="198" t="s">
        <v>124</v>
      </c>
      <c r="E150" s="30"/>
      <c r="F150" s="199" t="s">
        <v>403</v>
      </c>
      <c r="G150" s="30"/>
      <c r="H150" s="30"/>
      <c r="I150" s="30"/>
      <c r="J150" s="30"/>
      <c r="K150" s="30"/>
      <c r="L150" s="34"/>
      <c r="M150" s="200"/>
      <c r="N150" s="201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124</v>
      </c>
      <c r="AU150" s="13" t="s">
        <v>80</v>
      </c>
    </row>
    <row r="151" s="2" customFormat="1" ht="16.5" customHeight="1">
      <c r="A151" s="28"/>
      <c r="B151" s="29"/>
      <c r="C151" s="185" t="s">
        <v>8</v>
      </c>
      <c r="D151" s="185" t="s">
        <v>115</v>
      </c>
      <c r="E151" s="186" t="s">
        <v>404</v>
      </c>
      <c r="F151" s="187" t="s">
        <v>405</v>
      </c>
      <c r="G151" s="188" t="s">
        <v>191</v>
      </c>
      <c r="H151" s="189">
        <v>40</v>
      </c>
      <c r="I151" s="190">
        <v>3.23</v>
      </c>
      <c r="J151" s="190">
        <f>ROUND(I151*H151,2)</f>
        <v>129.19999999999999</v>
      </c>
      <c r="K151" s="187" t="s">
        <v>1</v>
      </c>
      <c r="L151" s="191"/>
      <c r="M151" s="192" t="s">
        <v>1</v>
      </c>
      <c r="N151" s="193" t="s">
        <v>37</v>
      </c>
      <c r="O151" s="194">
        <v>0</v>
      </c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96" t="s">
        <v>120</v>
      </c>
      <c r="AT151" s="196" t="s">
        <v>115</v>
      </c>
      <c r="AU151" s="196" t="s">
        <v>80</v>
      </c>
      <c r="AY151" s="13" t="s">
        <v>121</v>
      </c>
      <c r="BE151" s="197">
        <f>IF(N151="základní",J151,0)</f>
        <v>129.19999999999999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80</v>
      </c>
      <c r="BK151" s="197">
        <f>ROUND(I151*H151,2)</f>
        <v>129.19999999999999</v>
      </c>
      <c r="BL151" s="13" t="s">
        <v>122</v>
      </c>
      <c r="BM151" s="196" t="s">
        <v>406</v>
      </c>
    </row>
    <row r="152" s="2" customFormat="1">
      <c r="A152" s="28"/>
      <c r="B152" s="29"/>
      <c r="C152" s="30"/>
      <c r="D152" s="198" t="s">
        <v>124</v>
      </c>
      <c r="E152" s="30"/>
      <c r="F152" s="199" t="s">
        <v>405</v>
      </c>
      <c r="G152" s="30"/>
      <c r="H152" s="30"/>
      <c r="I152" s="30"/>
      <c r="J152" s="30"/>
      <c r="K152" s="30"/>
      <c r="L152" s="34"/>
      <c r="M152" s="200"/>
      <c r="N152" s="201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124</v>
      </c>
      <c r="AU152" s="13" t="s">
        <v>80</v>
      </c>
    </row>
    <row r="153" s="2" customFormat="1" ht="16.5" customHeight="1">
      <c r="A153" s="28"/>
      <c r="B153" s="29"/>
      <c r="C153" s="185" t="s">
        <v>177</v>
      </c>
      <c r="D153" s="185" t="s">
        <v>115</v>
      </c>
      <c r="E153" s="186" t="s">
        <v>407</v>
      </c>
      <c r="F153" s="187" t="s">
        <v>408</v>
      </c>
      <c r="G153" s="188" t="s">
        <v>191</v>
      </c>
      <c r="H153" s="189">
        <v>20</v>
      </c>
      <c r="I153" s="190">
        <v>24.300000000000001</v>
      </c>
      <c r="J153" s="190">
        <f>ROUND(I153*H153,2)</f>
        <v>486</v>
      </c>
      <c r="K153" s="187" t="s">
        <v>1</v>
      </c>
      <c r="L153" s="191"/>
      <c r="M153" s="192" t="s">
        <v>1</v>
      </c>
      <c r="N153" s="193" t="s">
        <v>37</v>
      </c>
      <c r="O153" s="194">
        <v>0</v>
      </c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96" t="s">
        <v>120</v>
      </c>
      <c r="AT153" s="196" t="s">
        <v>115</v>
      </c>
      <c r="AU153" s="196" t="s">
        <v>80</v>
      </c>
      <c r="AY153" s="13" t="s">
        <v>121</v>
      </c>
      <c r="BE153" s="197">
        <f>IF(N153="základní",J153,0)</f>
        <v>486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3" t="s">
        <v>80</v>
      </c>
      <c r="BK153" s="197">
        <f>ROUND(I153*H153,2)</f>
        <v>486</v>
      </c>
      <c r="BL153" s="13" t="s">
        <v>122</v>
      </c>
      <c r="BM153" s="196" t="s">
        <v>409</v>
      </c>
    </row>
    <row r="154" s="2" customFormat="1">
      <c r="A154" s="28"/>
      <c r="B154" s="29"/>
      <c r="C154" s="30"/>
      <c r="D154" s="198" t="s">
        <v>124</v>
      </c>
      <c r="E154" s="30"/>
      <c r="F154" s="199" t="s">
        <v>408</v>
      </c>
      <c r="G154" s="30"/>
      <c r="H154" s="30"/>
      <c r="I154" s="30"/>
      <c r="J154" s="30"/>
      <c r="K154" s="30"/>
      <c r="L154" s="34"/>
      <c r="M154" s="200"/>
      <c r="N154" s="201"/>
      <c r="O154" s="80"/>
      <c r="P154" s="80"/>
      <c r="Q154" s="80"/>
      <c r="R154" s="80"/>
      <c r="S154" s="80"/>
      <c r="T154" s="81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3" t="s">
        <v>124</v>
      </c>
      <c r="AU154" s="13" t="s">
        <v>80</v>
      </c>
    </row>
    <row r="155" s="11" customFormat="1" ht="25.92" customHeight="1">
      <c r="A155" s="11"/>
      <c r="B155" s="202"/>
      <c r="C155" s="203"/>
      <c r="D155" s="204" t="s">
        <v>71</v>
      </c>
      <c r="E155" s="205" t="s">
        <v>410</v>
      </c>
      <c r="F155" s="205" t="s">
        <v>411</v>
      </c>
      <c r="G155" s="203"/>
      <c r="H155" s="203"/>
      <c r="I155" s="203"/>
      <c r="J155" s="206">
        <f>BK155</f>
        <v>13927.200000000001</v>
      </c>
      <c r="K155" s="203"/>
      <c r="L155" s="207"/>
      <c r="M155" s="208"/>
      <c r="N155" s="209"/>
      <c r="O155" s="209"/>
      <c r="P155" s="210">
        <f>SUM(P156:P183)</f>
        <v>0</v>
      </c>
      <c r="Q155" s="209"/>
      <c r="R155" s="210">
        <f>SUM(R156:R183)</f>
        <v>0</v>
      </c>
      <c r="S155" s="209"/>
      <c r="T155" s="211">
        <f>SUM(T156:T183)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2" t="s">
        <v>80</v>
      </c>
      <c r="AT155" s="213" t="s">
        <v>71</v>
      </c>
      <c r="AU155" s="213" t="s">
        <v>72</v>
      </c>
      <c r="AY155" s="212" t="s">
        <v>121</v>
      </c>
      <c r="BK155" s="214">
        <f>SUM(BK156:BK183)</f>
        <v>13927.200000000001</v>
      </c>
    </row>
    <row r="156" s="2" customFormat="1" ht="37.8" customHeight="1">
      <c r="A156" s="28"/>
      <c r="B156" s="29"/>
      <c r="C156" s="215" t="s">
        <v>181</v>
      </c>
      <c r="D156" s="215" t="s">
        <v>188</v>
      </c>
      <c r="E156" s="216" t="s">
        <v>412</v>
      </c>
      <c r="F156" s="217" t="s">
        <v>413</v>
      </c>
      <c r="G156" s="218" t="s">
        <v>118</v>
      </c>
      <c r="H156" s="219">
        <v>2</v>
      </c>
      <c r="I156" s="220">
        <v>196</v>
      </c>
      <c r="J156" s="220">
        <f>ROUND(I156*H156,2)</f>
        <v>392</v>
      </c>
      <c r="K156" s="217" t="s">
        <v>1</v>
      </c>
      <c r="L156" s="34"/>
      <c r="M156" s="221" t="s">
        <v>1</v>
      </c>
      <c r="N156" s="222" t="s">
        <v>37</v>
      </c>
      <c r="O156" s="194">
        <v>0</v>
      </c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96" t="s">
        <v>122</v>
      </c>
      <c r="AT156" s="196" t="s">
        <v>188</v>
      </c>
      <c r="AU156" s="196" t="s">
        <v>80</v>
      </c>
      <c r="AY156" s="13" t="s">
        <v>121</v>
      </c>
      <c r="BE156" s="197">
        <f>IF(N156="základní",J156,0)</f>
        <v>392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80</v>
      </c>
      <c r="BK156" s="197">
        <f>ROUND(I156*H156,2)</f>
        <v>392</v>
      </c>
      <c r="BL156" s="13" t="s">
        <v>122</v>
      </c>
      <c r="BM156" s="196" t="s">
        <v>262</v>
      </c>
    </row>
    <row r="157" s="2" customFormat="1">
      <c r="A157" s="28"/>
      <c r="B157" s="29"/>
      <c r="C157" s="30"/>
      <c r="D157" s="198" t="s">
        <v>124</v>
      </c>
      <c r="E157" s="30"/>
      <c r="F157" s="199" t="s">
        <v>413</v>
      </c>
      <c r="G157" s="30"/>
      <c r="H157" s="30"/>
      <c r="I157" s="30"/>
      <c r="J157" s="30"/>
      <c r="K157" s="30"/>
      <c r="L157" s="34"/>
      <c r="M157" s="200"/>
      <c r="N157" s="201"/>
      <c r="O157" s="80"/>
      <c r="P157" s="80"/>
      <c r="Q157" s="80"/>
      <c r="R157" s="80"/>
      <c r="S157" s="80"/>
      <c r="T157" s="8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3" t="s">
        <v>124</v>
      </c>
      <c r="AU157" s="13" t="s">
        <v>80</v>
      </c>
    </row>
    <row r="158" s="2" customFormat="1" ht="16.5" customHeight="1">
      <c r="A158" s="28"/>
      <c r="B158" s="29"/>
      <c r="C158" s="215" t="s">
        <v>266</v>
      </c>
      <c r="D158" s="215" t="s">
        <v>188</v>
      </c>
      <c r="E158" s="216" t="s">
        <v>414</v>
      </c>
      <c r="F158" s="217" t="s">
        <v>415</v>
      </c>
      <c r="G158" s="218" t="s">
        <v>118</v>
      </c>
      <c r="H158" s="219">
        <v>2</v>
      </c>
      <c r="I158" s="220">
        <v>73.099999999999994</v>
      </c>
      <c r="J158" s="220">
        <f>ROUND(I158*H158,2)</f>
        <v>146.19999999999999</v>
      </c>
      <c r="K158" s="217" t="s">
        <v>1</v>
      </c>
      <c r="L158" s="34"/>
      <c r="M158" s="221" t="s">
        <v>1</v>
      </c>
      <c r="N158" s="222" t="s">
        <v>37</v>
      </c>
      <c r="O158" s="194">
        <v>0</v>
      </c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96" t="s">
        <v>122</v>
      </c>
      <c r="AT158" s="196" t="s">
        <v>188</v>
      </c>
      <c r="AU158" s="196" t="s">
        <v>80</v>
      </c>
      <c r="AY158" s="13" t="s">
        <v>121</v>
      </c>
      <c r="BE158" s="197">
        <f>IF(N158="základní",J158,0)</f>
        <v>146.19999999999999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80</v>
      </c>
      <c r="BK158" s="197">
        <f>ROUND(I158*H158,2)</f>
        <v>146.19999999999999</v>
      </c>
      <c r="BL158" s="13" t="s">
        <v>122</v>
      </c>
      <c r="BM158" s="196" t="s">
        <v>308</v>
      </c>
    </row>
    <row r="159" s="2" customFormat="1">
      <c r="A159" s="28"/>
      <c r="B159" s="29"/>
      <c r="C159" s="30"/>
      <c r="D159" s="198" t="s">
        <v>124</v>
      </c>
      <c r="E159" s="30"/>
      <c r="F159" s="199" t="s">
        <v>415</v>
      </c>
      <c r="G159" s="30"/>
      <c r="H159" s="30"/>
      <c r="I159" s="30"/>
      <c r="J159" s="30"/>
      <c r="K159" s="30"/>
      <c r="L159" s="34"/>
      <c r="M159" s="200"/>
      <c r="N159" s="201"/>
      <c r="O159" s="80"/>
      <c r="P159" s="80"/>
      <c r="Q159" s="80"/>
      <c r="R159" s="80"/>
      <c r="S159" s="80"/>
      <c r="T159" s="81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3" t="s">
        <v>124</v>
      </c>
      <c r="AU159" s="13" t="s">
        <v>80</v>
      </c>
    </row>
    <row r="160" s="2" customFormat="1" ht="66.75" customHeight="1">
      <c r="A160" s="28"/>
      <c r="B160" s="29"/>
      <c r="C160" s="215" t="s">
        <v>270</v>
      </c>
      <c r="D160" s="215" t="s">
        <v>188</v>
      </c>
      <c r="E160" s="216" t="s">
        <v>416</v>
      </c>
      <c r="F160" s="217" t="s">
        <v>417</v>
      </c>
      <c r="G160" s="218" t="s">
        <v>118</v>
      </c>
      <c r="H160" s="219">
        <v>1</v>
      </c>
      <c r="I160" s="220">
        <v>1460</v>
      </c>
      <c r="J160" s="220">
        <f>ROUND(I160*H160,2)</f>
        <v>1460</v>
      </c>
      <c r="K160" s="217" t="s">
        <v>1</v>
      </c>
      <c r="L160" s="34"/>
      <c r="M160" s="221" t="s">
        <v>1</v>
      </c>
      <c r="N160" s="222" t="s">
        <v>37</v>
      </c>
      <c r="O160" s="194">
        <v>0</v>
      </c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96" t="s">
        <v>122</v>
      </c>
      <c r="AT160" s="196" t="s">
        <v>188</v>
      </c>
      <c r="AU160" s="196" t="s">
        <v>80</v>
      </c>
      <c r="AY160" s="13" t="s">
        <v>121</v>
      </c>
      <c r="BE160" s="197">
        <f>IF(N160="základní",J160,0)</f>
        <v>1460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80</v>
      </c>
      <c r="BK160" s="197">
        <f>ROUND(I160*H160,2)</f>
        <v>1460</v>
      </c>
      <c r="BL160" s="13" t="s">
        <v>122</v>
      </c>
      <c r="BM160" s="196" t="s">
        <v>294</v>
      </c>
    </row>
    <row r="161" s="2" customFormat="1">
      <c r="A161" s="28"/>
      <c r="B161" s="29"/>
      <c r="C161" s="30"/>
      <c r="D161" s="198" t="s">
        <v>124</v>
      </c>
      <c r="E161" s="30"/>
      <c r="F161" s="199" t="s">
        <v>417</v>
      </c>
      <c r="G161" s="30"/>
      <c r="H161" s="30"/>
      <c r="I161" s="30"/>
      <c r="J161" s="30"/>
      <c r="K161" s="30"/>
      <c r="L161" s="34"/>
      <c r="M161" s="200"/>
      <c r="N161" s="201"/>
      <c r="O161" s="80"/>
      <c r="P161" s="80"/>
      <c r="Q161" s="80"/>
      <c r="R161" s="80"/>
      <c r="S161" s="80"/>
      <c r="T161" s="81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3" t="s">
        <v>124</v>
      </c>
      <c r="AU161" s="13" t="s">
        <v>80</v>
      </c>
    </row>
    <row r="162" s="2" customFormat="1" ht="66.75" customHeight="1">
      <c r="A162" s="28"/>
      <c r="B162" s="29"/>
      <c r="C162" s="215" t="s">
        <v>274</v>
      </c>
      <c r="D162" s="215" t="s">
        <v>188</v>
      </c>
      <c r="E162" s="216" t="s">
        <v>418</v>
      </c>
      <c r="F162" s="217" t="s">
        <v>419</v>
      </c>
      <c r="G162" s="218" t="s">
        <v>118</v>
      </c>
      <c r="H162" s="219">
        <v>1</v>
      </c>
      <c r="I162" s="220">
        <v>3030</v>
      </c>
      <c r="J162" s="220">
        <f>ROUND(I162*H162,2)</f>
        <v>3030</v>
      </c>
      <c r="K162" s="217" t="s">
        <v>1</v>
      </c>
      <c r="L162" s="34"/>
      <c r="M162" s="221" t="s">
        <v>1</v>
      </c>
      <c r="N162" s="222" t="s">
        <v>37</v>
      </c>
      <c r="O162" s="194">
        <v>0</v>
      </c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6" t="s">
        <v>122</v>
      </c>
      <c r="AT162" s="196" t="s">
        <v>188</v>
      </c>
      <c r="AU162" s="196" t="s">
        <v>80</v>
      </c>
      <c r="AY162" s="13" t="s">
        <v>121</v>
      </c>
      <c r="BE162" s="197">
        <f>IF(N162="základní",J162,0)</f>
        <v>3030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80</v>
      </c>
      <c r="BK162" s="197">
        <f>ROUND(I162*H162,2)</f>
        <v>3030</v>
      </c>
      <c r="BL162" s="13" t="s">
        <v>122</v>
      </c>
      <c r="BM162" s="196" t="s">
        <v>299</v>
      </c>
    </row>
    <row r="163" s="2" customFormat="1">
      <c r="A163" s="28"/>
      <c r="B163" s="29"/>
      <c r="C163" s="30"/>
      <c r="D163" s="198" t="s">
        <v>124</v>
      </c>
      <c r="E163" s="30"/>
      <c r="F163" s="199" t="s">
        <v>420</v>
      </c>
      <c r="G163" s="30"/>
      <c r="H163" s="30"/>
      <c r="I163" s="30"/>
      <c r="J163" s="30"/>
      <c r="K163" s="30"/>
      <c r="L163" s="34"/>
      <c r="M163" s="200"/>
      <c r="N163" s="201"/>
      <c r="O163" s="80"/>
      <c r="P163" s="80"/>
      <c r="Q163" s="80"/>
      <c r="R163" s="80"/>
      <c r="S163" s="80"/>
      <c r="T163" s="8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3" t="s">
        <v>124</v>
      </c>
      <c r="AU163" s="13" t="s">
        <v>80</v>
      </c>
    </row>
    <row r="164" s="2" customFormat="1" ht="37.8" customHeight="1">
      <c r="A164" s="28"/>
      <c r="B164" s="29"/>
      <c r="C164" s="215" t="s">
        <v>281</v>
      </c>
      <c r="D164" s="215" t="s">
        <v>188</v>
      </c>
      <c r="E164" s="216" t="s">
        <v>421</v>
      </c>
      <c r="F164" s="217" t="s">
        <v>422</v>
      </c>
      <c r="G164" s="218" t="s">
        <v>118</v>
      </c>
      <c r="H164" s="219">
        <v>1</v>
      </c>
      <c r="I164" s="220">
        <v>200</v>
      </c>
      <c r="J164" s="220">
        <f>ROUND(I164*H164,2)</f>
        <v>200</v>
      </c>
      <c r="K164" s="217" t="s">
        <v>1</v>
      </c>
      <c r="L164" s="34"/>
      <c r="M164" s="221" t="s">
        <v>1</v>
      </c>
      <c r="N164" s="222" t="s">
        <v>37</v>
      </c>
      <c r="O164" s="194">
        <v>0</v>
      </c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96" t="s">
        <v>122</v>
      </c>
      <c r="AT164" s="196" t="s">
        <v>188</v>
      </c>
      <c r="AU164" s="196" t="s">
        <v>80</v>
      </c>
      <c r="AY164" s="13" t="s">
        <v>121</v>
      </c>
      <c r="BE164" s="197">
        <f>IF(N164="základní",J164,0)</f>
        <v>200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80</v>
      </c>
      <c r="BK164" s="197">
        <f>ROUND(I164*H164,2)</f>
        <v>200</v>
      </c>
      <c r="BL164" s="13" t="s">
        <v>122</v>
      </c>
      <c r="BM164" s="196" t="s">
        <v>209</v>
      </c>
    </row>
    <row r="165" s="2" customFormat="1">
      <c r="A165" s="28"/>
      <c r="B165" s="29"/>
      <c r="C165" s="30"/>
      <c r="D165" s="198" t="s">
        <v>124</v>
      </c>
      <c r="E165" s="30"/>
      <c r="F165" s="199" t="s">
        <v>422</v>
      </c>
      <c r="G165" s="30"/>
      <c r="H165" s="30"/>
      <c r="I165" s="30"/>
      <c r="J165" s="30"/>
      <c r="K165" s="30"/>
      <c r="L165" s="34"/>
      <c r="M165" s="200"/>
      <c r="N165" s="201"/>
      <c r="O165" s="80"/>
      <c r="P165" s="80"/>
      <c r="Q165" s="80"/>
      <c r="R165" s="80"/>
      <c r="S165" s="80"/>
      <c r="T165" s="81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3" t="s">
        <v>124</v>
      </c>
      <c r="AU165" s="13" t="s">
        <v>80</v>
      </c>
    </row>
    <row r="166" s="2" customFormat="1" ht="16.5" customHeight="1">
      <c r="A166" s="28"/>
      <c r="B166" s="29"/>
      <c r="C166" s="215" t="s">
        <v>285</v>
      </c>
      <c r="D166" s="215" t="s">
        <v>188</v>
      </c>
      <c r="E166" s="216" t="s">
        <v>423</v>
      </c>
      <c r="F166" s="217" t="s">
        <v>424</v>
      </c>
      <c r="G166" s="218" t="s">
        <v>118</v>
      </c>
      <c r="H166" s="219">
        <v>1</v>
      </c>
      <c r="I166" s="220">
        <v>394</v>
      </c>
      <c r="J166" s="220">
        <f>ROUND(I166*H166,2)</f>
        <v>394</v>
      </c>
      <c r="K166" s="217" t="s">
        <v>1</v>
      </c>
      <c r="L166" s="34"/>
      <c r="M166" s="221" t="s">
        <v>1</v>
      </c>
      <c r="N166" s="222" t="s">
        <v>37</v>
      </c>
      <c r="O166" s="194">
        <v>0</v>
      </c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96" t="s">
        <v>122</v>
      </c>
      <c r="AT166" s="196" t="s">
        <v>188</v>
      </c>
      <c r="AU166" s="196" t="s">
        <v>80</v>
      </c>
      <c r="AY166" s="13" t="s">
        <v>121</v>
      </c>
      <c r="BE166" s="197">
        <f>IF(N166="základní",J166,0)</f>
        <v>394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80</v>
      </c>
      <c r="BK166" s="197">
        <f>ROUND(I166*H166,2)</f>
        <v>394</v>
      </c>
      <c r="BL166" s="13" t="s">
        <v>122</v>
      </c>
      <c r="BM166" s="196" t="s">
        <v>321</v>
      </c>
    </row>
    <row r="167" s="2" customFormat="1">
      <c r="A167" s="28"/>
      <c r="B167" s="29"/>
      <c r="C167" s="30"/>
      <c r="D167" s="198" t="s">
        <v>124</v>
      </c>
      <c r="E167" s="30"/>
      <c r="F167" s="199" t="s">
        <v>424</v>
      </c>
      <c r="G167" s="30"/>
      <c r="H167" s="30"/>
      <c r="I167" s="30"/>
      <c r="J167" s="30"/>
      <c r="K167" s="30"/>
      <c r="L167" s="34"/>
      <c r="M167" s="200"/>
      <c r="N167" s="201"/>
      <c r="O167" s="80"/>
      <c r="P167" s="80"/>
      <c r="Q167" s="80"/>
      <c r="R167" s="80"/>
      <c r="S167" s="80"/>
      <c r="T167" s="8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3" t="s">
        <v>124</v>
      </c>
      <c r="AU167" s="13" t="s">
        <v>80</v>
      </c>
    </row>
    <row r="168" s="2" customFormat="1" ht="16.5" customHeight="1">
      <c r="A168" s="28"/>
      <c r="B168" s="29"/>
      <c r="C168" s="215" t="s">
        <v>224</v>
      </c>
      <c r="D168" s="215" t="s">
        <v>188</v>
      </c>
      <c r="E168" s="216" t="s">
        <v>425</v>
      </c>
      <c r="F168" s="217" t="s">
        <v>426</v>
      </c>
      <c r="G168" s="218" t="s">
        <v>118</v>
      </c>
      <c r="H168" s="219">
        <v>1</v>
      </c>
      <c r="I168" s="220">
        <v>312</v>
      </c>
      <c r="J168" s="220">
        <f>ROUND(I168*H168,2)</f>
        <v>312</v>
      </c>
      <c r="K168" s="217" t="s">
        <v>1</v>
      </c>
      <c r="L168" s="34"/>
      <c r="M168" s="221" t="s">
        <v>1</v>
      </c>
      <c r="N168" s="222" t="s">
        <v>37</v>
      </c>
      <c r="O168" s="194">
        <v>0</v>
      </c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96" t="s">
        <v>122</v>
      </c>
      <c r="AT168" s="196" t="s">
        <v>188</v>
      </c>
      <c r="AU168" s="196" t="s">
        <v>80</v>
      </c>
      <c r="AY168" s="13" t="s">
        <v>121</v>
      </c>
      <c r="BE168" s="197">
        <f>IF(N168="základní",J168,0)</f>
        <v>312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80</v>
      </c>
      <c r="BK168" s="197">
        <f>ROUND(I168*H168,2)</f>
        <v>312</v>
      </c>
      <c r="BL168" s="13" t="s">
        <v>122</v>
      </c>
      <c r="BM168" s="196" t="s">
        <v>332</v>
      </c>
    </row>
    <row r="169" s="2" customFormat="1">
      <c r="A169" s="28"/>
      <c r="B169" s="29"/>
      <c r="C169" s="30"/>
      <c r="D169" s="198" t="s">
        <v>124</v>
      </c>
      <c r="E169" s="30"/>
      <c r="F169" s="199" t="s">
        <v>426</v>
      </c>
      <c r="G169" s="30"/>
      <c r="H169" s="30"/>
      <c r="I169" s="30"/>
      <c r="J169" s="30"/>
      <c r="K169" s="30"/>
      <c r="L169" s="34"/>
      <c r="M169" s="200"/>
      <c r="N169" s="201"/>
      <c r="O169" s="80"/>
      <c r="P169" s="80"/>
      <c r="Q169" s="80"/>
      <c r="R169" s="80"/>
      <c r="S169" s="80"/>
      <c r="T169" s="8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3" t="s">
        <v>124</v>
      </c>
      <c r="AU169" s="13" t="s">
        <v>80</v>
      </c>
    </row>
    <row r="170" s="2" customFormat="1" ht="16.5" customHeight="1">
      <c r="A170" s="28"/>
      <c r="B170" s="29"/>
      <c r="C170" s="215" t="s">
        <v>214</v>
      </c>
      <c r="D170" s="215" t="s">
        <v>188</v>
      </c>
      <c r="E170" s="216" t="s">
        <v>427</v>
      </c>
      <c r="F170" s="217" t="s">
        <v>428</v>
      </c>
      <c r="G170" s="218" t="s">
        <v>118</v>
      </c>
      <c r="H170" s="219">
        <v>2</v>
      </c>
      <c r="I170" s="220">
        <v>582</v>
      </c>
      <c r="J170" s="220">
        <f>ROUND(I170*H170,2)</f>
        <v>1164</v>
      </c>
      <c r="K170" s="217" t="s">
        <v>1</v>
      </c>
      <c r="L170" s="34"/>
      <c r="M170" s="221" t="s">
        <v>1</v>
      </c>
      <c r="N170" s="222" t="s">
        <v>37</v>
      </c>
      <c r="O170" s="194">
        <v>0</v>
      </c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96" t="s">
        <v>122</v>
      </c>
      <c r="AT170" s="196" t="s">
        <v>188</v>
      </c>
      <c r="AU170" s="196" t="s">
        <v>80</v>
      </c>
      <c r="AY170" s="13" t="s">
        <v>121</v>
      </c>
      <c r="BE170" s="197">
        <f>IF(N170="základní",J170,0)</f>
        <v>1164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80</v>
      </c>
      <c r="BK170" s="197">
        <f>ROUND(I170*H170,2)</f>
        <v>1164</v>
      </c>
      <c r="BL170" s="13" t="s">
        <v>122</v>
      </c>
      <c r="BM170" s="196" t="s">
        <v>187</v>
      </c>
    </row>
    <row r="171" s="2" customFormat="1">
      <c r="A171" s="28"/>
      <c r="B171" s="29"/>
      <c r="C171" s="30"/>
      <c r="D171" s="198" t="s">
        <v>124</v>
      </c>
      <c r="E171" s="30"/>
      <c r="F171" s="199" t="s">
        <v>428</v>
      </c>
      <c r="G171" s="30"/>
      <c r="H171" s="30"/>
      <c r="I171" s="30"/>
      <c r="J171" s="30"/>
      <c r="K171" s="30"/>
      <c r="L171" s="34"/>
      <c r="M171" s="200"/>
      <c r="N171" s="201"/>
      <c r="O171" s="80"/>
      <c r="P171" s="80"/>
      <c r="Q171" s="80"/>
      <c r="R171" s="80"/>
      <c r="S171" s="80"/>
      <c r="T171" s="81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3" t="s">
        <v>124</v>
      </c>
      <c r="AU171" s="13" t="s">
        <v>80</v>
      </c>
    </row>
    <row r="172" s="2" customFormat="1" ht="37.8" customHeight="1">
      <c r="A172" s="28"/>
      <c r="B172" s="29"/>
      <c r="C172" s="215" t="s">
        <v>219</v>
      </c>
      <c r="D172" s="215" t="s">
        <v>188</v>
      </c>
      <c r="E172" s="216" t="s">
        <v>429</v>
      </c>
      <c r="F172" s="217" t="s">
        <v>430</v>
      </c>
      <c r="G172" s="218" t="s">
        <v>118</v>
      </c>
      <c r="H172" s="219">
        <v>1</v>
      </c>
      <c r="I172" s="220">
        <v>332</v>
      </c>
      <c r="J172" s="220">
        <f>ROUND(I172*H172,2)</f>
        <v>332</v>
      </c>
      <c r="K172" s="217" t="s">
        <v>1</v>
      </c>
      <c r="L172" s="34"/>
      <c r="M172" s="221" t="s">
        <v>1</v>
      </c>
      <c r="N172" s="222" t="s">
        <v>37</v>
      </c>
      <c r="O172" s="194">
        <v>0</v>
      </c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6" t="s">
        <v>122</v>
      </c>
      <c r="AT172" s="196" t="s">
        <v>188</v>
      </c>
      <c r="AU172" s="196" t="s">
        <v>80</v>
      </c>
      <c r="AY172" s="13" t="s">
        <v>121</v>
      </c>
      <c r="BE172" s="197">
        <f>IF(N172="základní",J172,0)</f>
        <v>332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80</v>
      </c>
      <c r="BK172" s="197">
        <f>ROUND(I172*H172,2)</f>
        <v>332</v>
      </c>
      <c r="BL172" s="13" t="s">
        <v>122</v>
      </c>
      <c r="BM172" s="196" t="s">
        <v>347</v>
      </c>
    </row>
    <row r="173" s="2" customFormat="1">
      <c r="A173" s="28"/>
      <c r="B173" s="29"/>
      <c r="C173" s="30"/>
      <c r="D173" s="198" t="s">
        <v>124</v>
      </c>
      <c r="E173" s="30"/>
      <c r="F173" s="199" t="s">
        <v>430</v>
      </c>
      <c r="G173" s="30"/>
      <c r="H173" s="30"/>
      <c r="I173" s="30"/>
      <c r="J173" s="30"/>
      <c r="K173" s="30"/>
      <c r="L173" s="34"/>
      <c r="M173" s="200"/>
      <c r="N173" s="201"/>
      <c r="O173" s="80"/>
      <c r="P173" s="80"/>
      <c r="Q173" s="80"/>
      <c r="R173" s="80"/>
      <c r="S173" s="80"/>
      <c r="T173" s="8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3" t="s">
        <v>124</v>
      </c>
      <c r="AU173" s="13" t="s">
        <v>80</v>
      </c>
    </row>
    <row r="174" s="2" customFormat="1" ht="66.75" customHeight="1">
      <c r="A174" s="28"/>
      <c r="B174" s="29"/>
      <c r="C174" s="215" t="s">
        <v>229</v>
      </c>
      <c r="D174" s="215" t="s">
        <v>188</v>
      </c>
      <c r="E174" s="216" t="s">
        <v>431</v>
      </c>
      <c r="F174" s="217" t="s">
        <v>432</v>
      </c>
      <c r="G174" s="218" t="s">
        <v>118</v>
      </c>
      <c r="H174" s="219">
        <v>4</v>
      </c>
      <c r="I174" s="220">
        <v>317</v>
      </c>
      <c r="J174" s="220">
        <f>ROUND(I174*H174,2)</f>
        <v>1268</v>
      </c>
      <c r="K174" s="217" t="s">
        <v>1</v>
      </c>
      <c r="L174" s="34"/>
      <c r="M174" s="221" t="s">
        <v>1</v>
      </c>
      <c r="N174" s="222" t="s">
        <v>37</v>
      </c>
      <c r="O174" s="194">
        <v>0</v>
      </c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96" t="s">
        <v>122</v>
      </c>
      <c r="AT174" s="196" t="s">
        <v>188</v>
      </c>
      <c r="AU174" s="196" t="s">
        <v>80</v>
      </c>
      <c r="AY174" s="13" t="s">
        <v>121</v>
      </c>
      <c r="BE174" s="197">
        <f>IF(N174="základní",J174,0)</f>
        <v>1268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3" t="s">
        <v>80</v>
      </c>
      <c r="BK174" s="197">
        <f>ROUND(I174*H174,2)</f>
        <v>1268</v>
      </c>
      <c r="BL174" s="13" t="s">
        <v>122</v>
      </c>
      <c r="BM174" s="196" t="s">
        <v>433</v>
      </c>
    </row>
    <row r="175" s="2" customFormat="1">
      <c r="A175" s="28"/>
      <c r="B175" s="29"/>
      <c r="C175" s="30"/>
      <c r="D175" s="198" t="s">
        <v>124</v>
      </c>
      <c r="E175" s="30"/>
      <c r="F175" s="199" t="s">
        <v>434</v>
      </c>
      <c r="G175" s="30"/>
      <c r="H175" s="30"/>
      <c r="I175" s="30"/>
      <c r="J175" s="30"/>
      <c r="K175" s="30"/>
      <c r="L175" s="34"/>
      <c r="M175" s="200"/>
      <c r="N175" s="201"/>
      <c r="O175" s="80"/>
      <c r="P175" s="80"/>
      <c r="Q175" s="80"/>
      <c r="R175" s="80"/>
      <c r="S175" s="80"/>
      <c r="T175" s="81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3" t="s">
        <v>124</v>
      </c>
      <c r="AU175" s="13" t="s">
        <v>80</v>
      </c>
    </row>
    <row r="176" s="2" customFormat="1" ht="44.25" customHeight="1">
      <c r="A176" s="28"/>
      <c r="B176" s="29"/>
      <c r="C176" s="215" t="s">
        <v>234</v>
      </c>
      <c r="D176" s="215" t="s">
        <v>188</v>
      </c>
      <c r="E176" s="216" t="s">
        <v>435</v>
      </c>
      <c r="F176" s="217" t="s">
        <v>436</v>
      </c>
      <c r="G176" s="218" t="s">
        <v>191</v>
      </c>
      <c r="H176" s="219">
        <v>20</v>
      </c>
      <c r="I176" s="220">
        <v>17.800000000000001</v>
      </c>
      <c r="J176" s="220">
        <f>ROUND(I176*H176,2)</f>
        <v>356</v>
      </c>
      <c r="K176" s="217" t="s">
        <v>1</v>
      </c>
      <c r="L176" s="34"/>
      <c r="M176" s="221" t="s">
        <v>1</v>
      </c>
      <c r="N176" s="222" t="s">
        <v>37</v>
      </c>
      <c r="O176" s="194">
        <v>0</v>
      </c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6" t="s">
        <v>122</v>
      </c>
      <c r="AT176" s="196" t="s">
        <v>188</v>
      </c>
      <c r="AU176" s="196" t="s">
        <v>80</v>
      </c>
      <c r="AY176" s="13" t="s">
        <v>121</v>
      </c>
      <c r="BE176" s="197">
        <f>IF(N176="základní",J176,0)</f>
        <v>356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3" t="s">
        <v>80</v>
      </c>
      <c r="BK176" s="197">
        <f>ROUND(I176*H176,2)</f>
        <v>356</v>
      </c>
      <c r="BL176" s="13" t="s">
        <v>122</v>
      </c>
      <c r="BM176" s="196" t="s">
        <v>437</v>
      </c>
    </row>
    <row r="177" s="2" customFormat="1">
      <c r="A177" s="28"/>
      <c r="B177" s="29"/>
      <c r="C177" s="30"/>
      <c r="D177" s="198" t="s">
        <v>124</v>
      </c>
      <c r="E177" s="30"/>
      <c r="F177" s="199" t="s">
        <v>436</v>
      </c>
      <c r="G177" s="30"/>
      <c r="H177" s="30"/>
      <c r="I177" s="30"/>
      <c r="J177" s="30"/>
      <c r="K177" s="30"/>
      <c r="L177" s="34"/>
      <c r="M177" s="200"/>
      <c r="N177" s="201"/>
      <c r="O177" s="80"/>
      <c r="P177" s="80"/>
      <c r="Q177" s="80"/>
      <c r="R177" s="80"/>
      <c r="S177" s="80"/>
      <c r="T177" s="81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3" t="s">
        <v>124</v>
      </c>
      <c r="AU177" s="13" t="s">
        <v>80</v>
      </c>
    </row>
    <row r="178" s="2" customFormat="1" ht="44.25" customHeight="1">
      <c r="A178" s="28"/>
      <c r="B178" s="29"/>
      <c r="C178" s="215" t="s">
        <v>239</v>
      </c>
      <c r="D178" s="215" t="s">
        <v>188</v>
      </c>
      <c r="E178" s="216" t="s">
        <v>438</v>
      </c>
      <c r="F178" s="217" t="s">
        <v>439</v>
      </c>
      <c r="G178" s="218" t="s">
        <v>118</v>
      </c>
      <c r="H178" s="219">
        <v>1</v>
      </c>
      <c r="I178" s="220">
        <v>893</v>
      </c>
      <c r="J178" s="220">
        <f>ROUND(I178*H178,2)</f>
        <v>893</v>
      </c>
      <c r="K178" s="217" t="s">
        <v>1</v>
      </c>
      <c r="L178" s="34"/>
      <c r="M178" s="221" t="s">
        <v>1</v>
      </c>
      <c r="N178" s="222" t="s">
        <v>37</v>
      </c>
      <c r="O178" s="194">
        <v>0</v>
      </c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96" t="s">
        <v>122</v>
      </c>
      <c r="AT178" s="196" t="s">
        <v>188</v>
      </c>
      <c r="AU178" s="196" t="s">
        <v>80</v>
      </c>
      <c r="AY178" s="13" t="s">
        <v>121</v>
      </c>
      <c r="BE178" s="197">
        <f>IF(N178="základní",J178,0)</f>
        <v>893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3" t="s">
        <v>80</v>
      </c>
      <c r="BK178" s="197">
        <f>ROUND(I178*H178,2)</f>
        <v>893</v>
      </c>
      <c r="BL178" s="13" t="s">
        <v>122</v>
      </c>
      <c r="BM178" s="196" t="s">
        <v>440</v>
      </c>
    </row>
    <row r="179" s="2" customFormat="1">
      <c r="A179" s="28"/>
      <c r="B179" s="29"/>
      <c r="C179" s="30"/>
      <c r="D179" s="198" t="s">
        <v>124</v>
      </c>
      <c r="E179" s="30"/>
      <c r="F179" s="199" t="s">
        <v>439</v>
      </c>
      <c r="G179" s="30"/>
      <c r="H179" s="30"/>
      <c r="I179" s="30"/>
      <c r="J179" s="30"/>
      <c r="K179" s="30"/>
      <c r="L179" s="34"/>
      <c r="M179" s="200"/>
      <c r="N179" s="201"/>
      <c r="O179" s="80"/>
      <c r="P179" s="80"/>
      <c r="Q179" s="80"/>
      <c r="R179" s="80"/>
      <c r="S179" s="80"/>
      <c r="T179" s="81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3" t="s">
        <v>124</v>
      </c>
      <c r="AU179" s="13" t="s">
        <v>80</v>
      </c>
    </row>
    <row r="180" s="2" customFormat="1" ht="62.7" customHeight="1">
      <c r="A180" s="28"/>
      <c r="B180" s="29"/>
      <c r="C180" s="215" t="s">
        <v>243</v>
      </c>
      <c r="D180" s="215" t="s">
        <v>188</v>
      </c>
      <c r="E180" s="216" t="s">
        <v>441</v>
      </c>
      <c r="F180" s="217" t="s">
        <v>442</v>
      </c>
      <c r="G180" s="218" t="s">
        <v>191</v>
      </c>
      <c r="H180" s="219">
        <v>40</v>
      </c>
      <c r="I180" s="220">
        <v>51.899999999999999</v>
      </c>
      <c r="J180" s="220">
        <f>ROUND(I180*H180,2)</f>
        <v>2076</v>
      </c>
      <c r="K180" s="217" t="s">
        <v>1</v>
      </c>
      <c r="L180" s="34"/>
      <c r="M180" s="221" t="s">
        <v>1</v>
      </c>
      <c r="N180" s="222" t="s">
        <v>37</v>
      </c>
      <c r="O180" s="194">
        <v>0</v>
      </c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96" t="s">
        <v>122</v>
      </c>
      <c r="AT180" s="196" t="s">
        <v>188</v>
      </c>
      <c r="AU180" s="196" t="s">
        <v>80</v>
      </c>
      <c r="AY180" s="13" t="s">
        <v>121</v>
      </c>
      <c r="BE180" s="197">
        <f>IF(N180="základní",J180,0)</f>
        <v>2076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3" t="s">
        <v>80</v>
      </c>
      <c r="BK180" s="197">
        <f>ROUND(I180*H180,2)</f>
        <v>2076</v>
      </c>
      <c r="BL180" s="13" t="s">
        <v>122</v>
      </c>
      <c r="BM180" s="196" t="s">
        <v>443</v>
      </c>
    </row>
    <row r="181" s="2" customFormat="1">
      <c r="A181" s="28"/>
      <c r="B181" s="29"/>
      <c r="C181" s="30"/>
      <c r="D181" s="198" t="s">
        <v>124</v>
      </c>
      <c r="E181" s="30"/>
      <c r="F181" s="199" t="s">
        <v>442</v>
      </c>
      <c r="G181" s="30"/>
      <c r="H181" s="30"/>
      <c r="I181" s="30"/>
      <c r="J181" s="30"/>
      <c r="K181" s="30"/>
      <c r="L181" s="34"/>
      <c r="M181" s="200"/>
      <c r="N181" s="201"/>
      <c r="O181" s="80"/>
      <c r="P181" s="80"/>
      <c r="Q181" s="80"/>
      <c r="R181" s="80"/>
      <c r="S181" s="80"/>
      <c r="T181" s="81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3" t="s">
        <v>124</v>
      </c>
      <c r="AU181" s="13" t="s">
        <v>80</v>
      </c>
    </row>
    <row r="182" s="2" customFormat="1" ht="24.15" customHeight="1">
      <c r="A182" s="28"/>
      <c r="B182" s="29"/>
      <c r="C182" s="215" t="s">
        <v>247</v>
      </c>
      <c r="D182" s="215" t="s">
        <v>188</v>
      </c>
      <c r="E182" s="216" t="s">
        <v>444</v>
      </c>
      <c r="F182" s="217" t="s">
        <v>445</v>
      </c>
      <c r="G182" s="218" t="s">
        <v>118</v>
      </c>
      <c r="H182" s="219">
        <v>14</v>
      </c>
      <c r="I182" s="220">
        <v>136</v>
      </c>
      <c r="J182" s="220">
        <f>ROUND(I182*H182,2)</f>
        <v>1904</v>
      </c>
      <c r="K182" s="217" t="s">
        <v>1</v>
      </c>
      <c r="L182" s="34"/>
      <c r="M182" s="221" t="s">
        <v>1</v>
      </c>
      <c r="N182" s="222" t="s">
        <v>37</v>
      </c>
      <c r="O182" s="194">
        <v>0</v>
      </c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96" t="s">
        <v>122</v>
      </c>
      <c r="AT182" s="196" t="s">
        <v>188</v>
      </c>
      <c r="AU182" s="196" t="s">
        <v>80</v>
      </c>
      <c r="AY182" s="13" t="s">
        <v>121</v>
      </c>
      <c r="BE182" s="197">
        <f>IF(N182="základní",J182,0)</f>
        <v>1904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3" t="s">
        <v>80</v>
      </c>
      <c r="BK182" s="197">
        <f>ROUND(I182*H182,2)</f>
        <v>1904</v>
      </c>
      <c r="BL182" s="13" t="s">
        <v>122</v>
      </c>
      <c r="BM182" s="196" t="s">
        <v>446</v>
      </c>
    </row>
    <row r="183" s="2" customFormat="1">
      <c r="A183" s="28"/>
      <c r="B183" s="29"/>
      <c r="C183" s="30"/>
      <c r="D183" s="198" t="s">
        <v>124</v>
      </c>
      <c r="E183" s="30"/>
      <c r="F183" s="199" t="s">
        <v>445</v>
      </c>
      <c r="G183" s="30"/>
      <c r="H183" s="30"/>
      <c r="I183" s="30"/>
      <c r="J183" s="30"/>
      <c r="K183" s="30"/>
      <c r="L183" s="34"/>
      <c r="M183" s="200"/>
      <c r="N183" s="201"/>
      <c r="O183" s="80"/>
      <c r="P183" s="80"/>
      <c r="Q183" s="80"/>
      <c r="R183" s="80"/>
      <c r="S183" s="80"/>
      <c r="T183" s="81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3" t="s">
        <v>124</v>
      </c>
      <c r="AU183" s="13" t="s">
        <v>80</v>
      </c>
    </row>
    <row r="184" s="11" customFormat="1" ht="25.92" customHeight="1">
      <c r="A184" s="11"/>
      <c r="B184" s="202"/>
      <c r="C184" s="203"/>
      <c r="D184" s="204" t="s">
        <v>71</v>
      </c>
      <c r="E184" s="205" t="s">
        <v>447</v>
      </c>
      <c r="F184" s="205" t="s">
        <v>448</v>
      </c>
      <c r="G184" s="203"/>
      <c r="H184" s="203"/>
      <c r="I184" s="203"/>
      <c r="J184" s="206">
        <f>BK184</f>
        <v>4262.8000000000002</v>
      </c>
      <c r="K184" s="203"/>
      <c r="L184" s="207"/>
      <c r="M184" s="208"/>
      <c r="N184" s="209"/>
      <c r="O184" s="209"/>
      <c r="P184" s="210">
        <f>SUM(P185:P196)</f>
        <v>0</v>
      </c>
      <c r="Q184" s="209"/>
      <c r="R184" s="210">
        <f>SUM(R185:R196)</f>
        <v>0</v>
      </c>
      <c r="S184" s="209"/>
      <c r="T184" s="211">
        <f>SUM(T185:T196)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2" t="s">
        <v>80</v>
      </c>
      <c r="AT184" s="213" t="s">
        <v>71</v>
      </c>
      <c r="AU184" s="213" t="s">
        <v>72</v>
      </c>
      <c r="AY184" s="212" t="s">
        <v>121</v>
      </c>
      <c r="BK184" s="214">
        <f>SUM(BK185:BK196)</f>
        <v>4262.8000000000002</v>
      </c>
    </row>
    <row r="185" s="2" customFormat="1" ht="44.25" customHeight="1">
      <c r="A185" s="28"/>
      <c r="B185" s="29"/>
      <c r="C185" s="215" t="s">
        <v>254</v>
      </c>
      <c r="D185" s="215" t="s">
        <v>188</v>
      </c>
      <c r="E185" s="216" t="s">
        <v>449</v>
      </c>
      <c r="F185" s="217" t="s">
        <v>450</v>
      </c>
      <c r="G185" s="218" t="s">
        <v>118</v>
      </c>
      <c r="H185" s="219">
        <v>1</v>
      </c>
      <c r="I185" s="220">
        <v>356</v>
      </c>
      <c r="J185" s="220">
        <f>ROUND(I185*H185,2)</f>
        <v>356</v>
      </c>
      <c r="K185" s="217" t="s">
        <v>1</v>
      </c>
      <c r="L185" s="34"/>
      <c r="M185" s="221" t="s">
        <v>1</v>
      </c>
      <c r="N185" s="222" t="s">
        <v>37</v>
      </c>
      <c r="O185" s="194">
        <v>0</v>
      </c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96" t="s">
        <v>122</v>
      </c>
      <c r="AT185" s="196" t="s">
        <v>188</v>
      </c>
      <c r="AU185" s="196" t="s">
        <v>80</v>
      </c>
      <c r="AY185" s="13" t="s">
        <v>121</v>
      </c>
      <c r="BE185" s="197">
        <f>IF(N185="základní",J185,0)</f>
        <v>356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3" t="s">
        <v>80</v>
      </c>
      <c r="BK185" s="197">
        <f>ROUND(I185*H185,2)</f>
        <v>356</v>
      </c>
      <c r="BL185" s="13" t="s">
        <v>122</v>
      </c>
      <c r="BM185" s="196" t="s">
        <v>451</v>
      </c>
    </row>
    <row r="186" s="2" customFormat="1">
      <c r="A186" s="28"/>
      <c r="B186" s="29"/>
      <c r="C186" s="30"/>
      <c r="D186" s="198" t="s">
        <v>124</v>
      </c>
      <c r="E186" s="30"/>
      <c r="F186" s="199" t="s">
        <v>450</v>
      </c>
      <c r="G186" s="30"/>
      <c r="H186" s="30"/>
      <c r="I186" s="30"/>
      <c r="J186" s="30"/>
      <c r="K186" s="30"/>
      <c r="L186" s="34"/>
      <c r="M186" s="200"/>
      <c r="N186" s="201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124</v>
      </c>
      <c r="AU186" s="13" t="s">
        <v>80</v>
      </c>
    </row>
    <row r="187" s="2" customFormat="1" ht="16.5" customHeight="1">
      <c r="A187" s="28"/>
      <c r="B187" s="29"/>
      <c r="C187" s="215" t="s">
        <v>258</v>
      </c>
      <c r="D187" s="215" t="s">
        <v>188</v>
      </c>
      <c r="E187" s="216" t="s">
        <v>452</v>
      </c>
      <c r="F187" s="217" t="s">
        <v>453</v>
      </c>
      <c r="G187" s="218" t="s">
        <v>118</v>
      </c>
      <c r="H187" s="219">
        <v>1</v>
      </c>
      <c r="I187" s="220">
        <v>53.600000000000001</v>
      </c>
      <c r="J187" s="220">
        <f>ROUND(I187*H187,2)</f>
        <v>53.600000000000001</v>
      </c>
      <c r="K187" s="217" t="s">
        <v>1</v>
      </c>
      <c r="L187" s="34"/>
      <c r="M187" s="221" t="s">
        <v>1</v>
      </c>
      <c r="N187" s="222" t="s">
        <v>37</v>
      </c>
      <c r="O187" s="194">
        <v>0</v>
      </c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96" t="s">
        <v>122</v>
      </c>
      <c r="AT187" s="196" t="s">
        <v>188</v>
      </c>
      <c r="AU187" s="196" t="s">
        <v>80</v>
      </c>
      <c r="AY187" s="13" t="s">
        <v>121</v>
      </c>
      <c r="BE187" s="197">
        <f>IF(N187="základní",J187,0)</f>
        <v>53.600000000000001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3" t="s">
        <v>80</v>
      </c>
      <c r="BK187" s="197">
        <f>ROUND(I187*H187,2)</f>
        <v>53.600000000000001</v>
      </c>
      <c r="BL187" s="13" t="s">
        <v>122</v>
      </c>
      <c r="BM187" s="196" t="s">
        <v>454</v>
      </c>
    </row>
    <row r="188" s="2" customFormat="1">
      <c r="A188" s="28"/>
      <c r="B188" s="29"/>
      <c r="C188" s="30"/>
      <c r="D188" s="198" t="s">
        <v>124</v>
      </c>
      <c r="E188" s="30"/>
      <c r="F188" s="199" t="s">
        <v>453</v>
      </c>
      <c r="G188" s="30"/>
      <c r="H188" s="30"/>
      <c r="I188" s="30"/>
      <c r="J188" s="30"/>
      <c r="K188" s="30"/>
      <c r="L188" s="34"/>
      <c r="M188" s="200"/>
      <c r="N188" s="201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124</v>
      </c>
      <c r="AU188" s="13" t="s">
        <v>80</v>
      </c>
    </row>
    <row r="189" s="2" customFormat="1" ht="24.15" customHeight="1">
      <c r="A189" s="28"/>
      <c r="B189" s="29"/>
      <c r="C189" s="215" t="s">
        <v>262</v>
      </c>
      <c r="D189" s="215" t="s">
        <v>188</v>
      </c>
      <c r="E189" s="216" t="s">
        <v>455</v>
      </c>
      <c r="F189" s="217" t="s">
        <v>456</v>
      </c>
      <c r="G189" s="218" t="s">
        <v>118</v>
      </c>
      <c r="H189" s="219">
        <v>1</v>
      </c>
      <c r="I189" s="220">
        <v>1210</v>
      </c>
      <c r="J189" s="220">
        <f>ROUND(I189*H189,2)</f>
        <v>1210</v>
      </c>
      <c r="K189" s="217" t="s">
        <v>1</v>
      </c>
      <c r="L189" s="34"/>
      <c r="M189" s="221" t="s">
        <v>1</v>
      </c>
      <c r="N189" s="222" t="s">
        <v>37</v>
      </c>
      <c r="O189" s="194">
        <v>0</v>
      </c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96" t="s">
        <v>122</v>
      </c>
      <c r="AT189" s="196" t="s">
        <v>188</v>
      </c>
      <c r="AU189" s="196" t="s">
        <v>80</v>
      </c>
      <c r="AY189" s="13" t="s">
        <v>121</v>
      </c>
      <c r="BE189" s="197">
        <f>IF(N189="základní",J189,0)</f>
        <v>1210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3" t="s">
        <v>80</v>
      </c>
      <c r="BK189" s="197">
        <f>ROUND(I189*H189,2)</f>
        <v>1210</v>
      </c>
      <c r="BL189" s="13" t="s">
        <v>122</v>
      </c>
      <c r="BM189" s="196" t="s">
        <v>457</v>
      </c>
    </row>
    <row r="190" s="2" customFormat="1">
      <c r="A190" s="28"/>
      <c r="B190" s="29"/>
      <c r="C190" s="30"/>
      <c r="D190" s="198" t="s">
        <v>124</v>
      </c>
      <c r="E190" s="30"/>
      <c r="F190" s="199" t="s">
        <v>456</v>
      </c>
      <c r="G190" s="30"/>
      <c r="H190" s="30"/>
      <c r="I190" s="30"/>
      <c r="J190" s="30"/>
      <c r="K190" s="30"/>
      <c r="L190" s="34"/>
      <c r="M190" s="200"/>
      <c r="N190" s="201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124</v>
      </c>
      <c r="AU190" s="13" t="s">
        <v>80</v>
      </c>
    </row>
    <row r="191" s="2" customFormat="1" ht="24.15" customHeight="1">
      <c r="A191" s="28"/>
      <c r="B191" s="29"/>
      <c r="C191" s="215" t="s">
        <v>304</v>
      </c>
      <c r="D191" s="215" t="s">
        <v>188</v>
      </c>
      <c r="E191" s="216" t="s">
        <v>458</v>
      </c>
      <c r="F191" s="217" t="s">
        <v>459</v>
      </c>
      <c r="G191" s="218" t="s">
        <v>118</v>
      </c>
      <c r="H191" s="219">
        <v>10</v>
      </c>
      <c r="I191" s="220">
        <v>120</v>
      </c>
      <c r="J191" s="220">
        <f>ROUND(I191*H191,2)</f>
        <v>1200</v>
      </c>
      <c r="K191" s="217" t="s">
        <v>1</v>
      </c>
      <c r="L191" s="34"/>
      <c r="M191" s="221" t="s">
        <v>1</v>
      </c>
      <c r="N191" s="222" t="s">
        <v>37</v>
      </c>
      <c r="O191" s="194">
        <v>0</v>
      </c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6" t="s">
        <v>122</v>
      </c>
      <c r="AT191" s="196" t="s">
        <v>188</v>
      </c>
      <c r="AU191" s="196" t="s">
        <v>80</v>
      </c>
      <c r="AY191" s="13" t="s">
        <v>121</v>
      </c>
      <c r="BE191" s="197">
        <f>IF(N191="základní",J191,0)</f>
        <v>1200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3" t="s">
        <v>80</v>
      </c>
      <c r="BK191" s="197">
        <f>ROUND(I191*H191,2)</f>
        <v>1200</v>
      </c>
      <c r="BL191" s="13" t="s">
        <v>122</v>
      </c>
      <c r="BM191" s="196" t="s">
        <v>460</v>
      </c>
    </row>
    <row r="192" s="2" customFormat="1">
      <c r="A192" s="28"/>
      <c r="B192" s="29"/>
      <c r="C192" s="30"/>
      <c r="D192" s="198" t="s">
        <v>124</v>
      </c>
      <c r="E192" s="30"/>
      <c r="F192" s="199" t="s">
        <v>459</v>
      </c>
      <c r="G192" s="30"/>
      <c r="H192" s="30"/>
      <c r="I192" s="30"/>
      <c r="J192" s="30"/>
      <c r="K192" s="30"/>
      <c r="L192" s="34"/>
      <c r="M192" s="200"/>
      <c r="N192" s="201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124</v>
      </c>
      <c r="AU192" s="13" t="s">
        <v>80</v>
      </c>
    </row>
    <row r="193" s="2" customFormat="1" ht="33" customHeight="1">
      <c r="A193" s="28"/>
      <c r="B193" s="29"/>
      <c r="C193" s="215" t="s">
        <v>308</v>
      </c>
      <c r="D193" s="215" t="s">
        <v>188</v>
      </c>
      <c r="E193" s="216" t="s">
        <v>461</v>
      </c>
      <c r="F193" s="217" t="s">
        <v>462</v>
      </c>
      <c r="G193" s="218" t="s">
        <v>463</v>
      </c>
      <c r="H193" s="219">
        <v>2</v>
      </c>
      <c r="I193" s="220">
        <v>649</v>
      </c>
      <c r="J193" s="220">
        <f>ROUND(I193*H193,2)</f>
        <v>1298</v>
      </c>
      <c r="K193" s="217" t="s">
        <v>1</v>
      </c>
      <c r="L193" s="34"/>
      <c r="M193" s="221" t="s">
        <v>1</v>
      </c>
      <c r="N193" s="222" t="s">
        <v>37</v>
      </c>
      <c r="O193" s="194">
        <v>0</v>
      </c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96" t="s">
        <v>122</v>
      </c>
      <c r="AT193" s="196" t="s">
        <v>188</v>
      </c>
      <c r="AU193" s="196" t="s">
        <v>80</v>
      </c>
      <c r="AY193" s="13" t="s">
        <v>121</v>
      </c>
      <c r="BE193" s="197">
        <f>IF(N193="základní",J193,0)</f>
        <v>1298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3" t="s">
        <v>80</v>
      </c>
      <c r="BK193" s="197">
        <f>ROUND(I193*H193,2)</f>
        <v>1298</v>
      </c>
      <c r="BL193" s="13" t="s">
        <v>122</v>
      </c>
      <c r="BM193" s="196" t="s">
        <v>464</v>
      </c>
    </row>
    <row r="194" s="2" customFormat="1">
      <c r="A194" s="28"/>
      <c r="B194" s="29"/>
      <c r="C194" s="30"/>
      <c r="D194" s="198" t="s">
        <v>124</v>
      </c>
      <c r="E194" s="30"/>
      <c r="F194" s="199" t="s">
        <v>462</v>
      </c>
      <c r="G194" s="30"/>
      <c r="H194" s="30"/>
      <c r="I194" s="30"/>
      <c r="J194" s="30"/>
      <c r="K194" s="30"/>
      <c r="L194" s="34"/>
      <c r="M194" s="200"/>
      <c r="N194" s="201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124</v>
      </c>
      <c r="AU194" s="13" t="s">
        <v>80</v>
      </c>
    </row>
    <row r="195" s="2" customFormat="1" ht="24.15" customHeight="1">
      <c r="A195" s="28"/>
      <c r="B195" s="29"/>
      <c r="C195" s="215" t="s">
        <v>312</v>
      </c>
      <c r="D195" s="215" t="s">
        <v>188</v>
      </c>
      <c r="E195" s="216" t="s">
        <v>465</v>
      </c>
      <c r="F195" s="217" t="s">
        <v>466</v>
      </c>
      <c r="G195" s="218" t="s">
        <v>191</v>
      </c>
      <c r="H195" s="219">
        <v>20</v>
      </c>
      <c r="I195" s="220">
        <v>7.2599999999999998</v>
      </c>
      <c r="J195" s="220">
        <f>ROUND(I195*H195,2)</f>
        <v>145.19999999999999</v>
      </c>
      <c r="K195" s="217" t="s">
        <v>1</v>
      </c>
      <c r="L195" s="34"/>
      <c r="M195" s="221" t="s">
        <v>1</v>
      </c>
      <c r="N195" s="222" t="s">
        <v>37</v>
      </c>
      <c r="O195" s="194">
        <v>0</v>
      </c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96" t="s">
        <v>122</v>
      </c>
      <c r="AT195" s="196" t="s">
        <v>188</v>
      </c>
      <c r="AU195" s="196" t="s">
        <v>80</v>
      </c>
      <c r="AY195" s="13" t="s">
        <v>121</v>
      </c>
      <c r="BE195" s="197">
        <f>IF(N195="základní",J195,0)</f>
        <v>145.19999999999999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3" t="s">
        <v>80</v>
      </c>
      <c r="BK195" s="197">
        <f>ROUND(I195*H195,2)</f>
        <v>145.19999999999999</v>
      </c>
      <c r="BL195" s="13" t="s">
        <v>122</v>
      </c>
      <c r="BM195" s="196" t="s">
        <v>467</v>
      </c>
    </row>
    <row r="196" s="2" customFormat="1">
      <c r="A196" s="28"/>
      <c r="B196" s="29"/>
      <c r="C196" s="30"/>
      <c r="D196" s="198" t="s">
        <v>124</v>
      </c>
      <c r="E196" s="30"/>
      <c r="F196" s="199" t="s">
        <v>466</v>
      </c>
      <c r="G196" s="30"/>
      <c r="H196" s="30"/>
      <c r="I196" s="30"/>
      <c r="J196" s="30"/>
      <c r="K196" s="30"/>
      <c r="L196" s="34"/>
      <c r="M196" s="200"/>
      <c r="N196" s="201"/>
      <c r="O196" s="80"/>
      <c r="P196" s="80"/>
      <c r="Q196" s="80"/>
      <c r="R196" s="80"/>
      <c r="S196" s="80"/>
      <c r="T196" s="8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124</v>
      </c>
      <c r="AU196" s="13" t="s">
        <v>80</v>
      </c>
    </row>
    <row r="197" s="11" customFormat="1" ht="25.92" customHeight="1">
      <c r="A197" s="11"/>
      <c r="B197" s="202"/>
      <c r="C197" s="203"/>
      <c r="D197" s="204" t="s">
        <v>71</v>
      </c>
      <c r="E197" s="205" t="s">
        <v>468</v>
      </c>
      <c r="F197" s="205" t="s">
        <v>186</v>
      </c>
      <c r="G197" s="203"/>
      <c r="H197" s="203"/>
      <c r="I197" s="203"/>
      <c r="J197" s="206">
        <f>BK197</f>
        <v>15000</v>
      </c>
      <c r="K197" s="203"/>
      <c r="L197" s="207"/>
      <c r="M197" s="208"/>
      <c r="N197" s="209"/>
      <c r="O197" s="209"/>
      <c r="P197" s="210">
        <f>SUM(P198:P199)</f>
        <v>0</v>
      </c>
      <c r="Q197" s="209"/>
      <c r="R197" s="210">
        <f>SUM(R198:R199)</f>
        <v>0</v>
      </c>
      <c r="S197" s="209"/>
      <c r="T197" s="211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2" t="s">
        <v>80</v>
      </c>
      <c r="AT197" s="213" t="s">
        <v>71</v>
      </c>
      <c r="AU197" s="213" t="s">
        <v>72</v>
      </c>
      <c r="AY197" s="212" t="s">
        <v>121</v>
      </c>
      <c r="BK197" s="214">
        <f>SUM(BK198:BK199)</f>
        <v>15000</v>
      </c>
    </row>
    <row r="198" s="2" customFormat="1" ht="44.25" customHeight="1">
      <c r="A198" s="28"/>
      <c r="B198" s="29"/>
      <c r="C198" s="215" t="s">
        <v>294</v>
      </c>
      <c r="D198" s="215" t="s">
        <v>188</v>
      </c>
      <c r="E198" s="216" t="s">
        <v>469</v>
      </c>
      <c r="F198" s="217" t="s">
        <v>470</v>
      </c>
      <c r="G198" s="218" t="s">
        <v>350</v>
      </c>
      <c r="H198" s="219">
        <v>1</v>
      </c>
      <c r="I198" s="220">
        <v>15000</v>
      </c>
      <c r="J198" s="220">
        <f>ROUND(I198*H198,2)</f>
        <v>15000</v>
      </c>
      <c r="K198" s="217" t="s">
        <v>1</v>
      </c>
      <c r="L198" s="34"/>
      <c r="M198" s="221" t="s">
        <v>1</v>
      </c>
      <c r="N198" s="222" t="s">
        <v>37</v>
      </c>
      <c r="O198" s="194">
        <v>0</v>
      </c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96" t="s">
        <v>122</v>
      </c>
      <c r="AT198" s="196" t="s">
        <v>188</v>
      </c>
      <c r="AU198" s="196" t="s">
        <v>80</v>
      </c>
      <c r="AY198" s="13" t="s">
        <v>121</v>
      </c>
      <c r="BE198" s="197">
        <f>IF(N198="základní",J198,0)</f>
        <v>15000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3" t="s">
        <v>80</v>
      </c>
      <c r="BK198" s="197">
        <f>ROUND(I198*H198,2)</f>
        <v>15000</v>
      </c>
      <c r="BL198" s="13" t="s">
        <v>122</v>
      </c>
      <c r="BM198" s="196" t="s">
        <v>471</v>
      </c>
    </row>
    <row r="199" s="2" customFormat="1">
      <c r="A199" s="28"/>
      <c r="B199" s="29"/>
      <c r="C199" s="30"/>
      <c r="D199" s="198" t="s">
        <v>124</v>
      </c>
      <c r="E199" s="30"/>
      <c r="F199" s="199" t="s">
        <v>470</v>
      </c>
      <c r="G199" s="30"/>
      <c r="H199" s="30"/>
      <c r="I199" s="30"/>
      <c r="J199" s="30"/>
      <c r="K199" s="30"/>
      <c r="L199" s="34"/>
      <c r="M199" s="200"/>
      <c r="N199" s="201"/>
      <c r="O199" s="80"/>
      <c r="P199" s="80"/>
      <c r="Q199" s="80"/>
      <c r="R199" s="80"/>
      <c r="S199" s="80"/>
      <c r="T199" s="81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3" t="s">
        <v>124</v>
      </c>
      <c r="AU199" s="13" t="s">
        <v>80</v>
      </c>
    </row>
    <row r="200" s="11" customFormat="1" ht="25.92" customHeight="1">
      <c r="A200" s="11"/>
      <c r="B200" s="202"/>
      <c r="C200" s="203"/>
      <c r="D200" s="204" t="s">
        <v>71</v>
      </c>
      <c r="E200" s="205" t="s">
        <v>185</v>
      </c>
      <c r="F200" s="205" t="s">
        <v>186</v>
      </c>
      <c r="G200" s="203"/>
      <c r="H200" s="203"/>
      <c r="I200" s="203"/>
      <c r="J200" s="206">
        <f>BK200</f>
        <v>5478</v>
      </c>
      <c r="K200" s="203"/>
      <c r="L200" s="207"/>
      <c r="M200" s="208"/>
      <c r="N200" s="209"/>
      <c r="O200" s="209"/>
      <c r="P200" s="210">
        <f>SUM(P201:P207)</f>
        <v>0</v>
      </c>
      <c r="Q200" s="209"/>
      <c r="R200" s="210">
        <f>SUM(R201:R207)</f>
        <v>0</v>
      </c>
      <c r="S200" s="209"/>
      <c r="T200" s="211">
        <f>SUM(T201:T207)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12" t="s">
        <v>122</v>
      </c>
      <c r="AT200" s="213" t="s">
        <v>71</v>
      </c>
      <c r="AU200" s="213" t="s">
        <v>72</v>
      </c>
      <c r="AY200" s="212" t="s">
        <v>121</v>
      </c>
      <c r="BK200" s="214">
        <f>SUM(BK201:BK207)</f>
        <v>5478</v>
      </c>
    </row>
    <row r="201" s="2" customFormat="1" ht="16.5" customHeight="1">
      <c r="A201" s="28"/>
      <c r="B201" s="29"/>
      <c r="C201" s="215" t="s">
        <v>199</v>
      </c>
      <c r="D201" s="215" t="s">
        <v>188</v>
      </c>
      <c r="E201" s="216" t="s">
        <v>472</v>
      </c>
      <c r="F201" s="217" t="s">
        <v>473</v>
      </c>
      <c r="G201" s="218" t="s">
        <v>118</v>
      </c>
      <c r="H201" s="219">
        <v>1</v>
      </c>
      <c r="I201" s="220">
        <v>798</v>
      </c>
      <c r="J201" s="220">
        <f>ROUND(I201*H201,2)</f>
        <v>798</v>
      </c>
      <c r="K201" s="217" t="s">
        <v>119</v>
      </c>
      <c r="L201" s="34"/>
      <c r="M201" s="221" t="s">
        <v>1</v>
      </c>
      <c r="N201" s="222" t="s">
        <v>37</v>
      </c>
      <c r="O201" s="194">
        <v>0</v>
      </c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96" t="s">
        <v>192</v>
      </c>
      <c r="AT201" s="196" t="s">
        <v>188</v>
      </c>
      <c r="AU201" s="196" t="s">
        <v>80</v>
      </c>
      <c r="AY201" s="13" t="s">
        <v>121</v>
      </c>
      <c r="BE201" s="197">
        <f>IF(N201="základní",J201,0)</f>
        <v>798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3" t="s">
        <v>80</v>
      </c>
      <c r="BK201" s="197">
        <f>ROUND(I201*H201,2)</f>
        <v>798</v>
      </c>
      <c r="BL201" s="13" t="s">
        <v>192</v>
      </c>
      <c r="BM201" s="196" t="s">
        <v>474</v>
      </c>
    </row>
    <row r="202" s="2" customFormat="1">
      <c r="A202" s="28"/>
      <c r="B202" s="29"/>
      <c r="C202" s="30"/>
      <c r="D202" s="198" t="s">
        <v>124</v>
      </c>
      <c r="E202" s="30"/>
      <c r="F202" s="199" t="s">
        <v>475</v>
      </c>
      <c r="G202" s="30"/>
      <c r="H202" s="30"/>
      <c r="I202" s="30"/>
      <c r="J202" s="30"/>
      <c r="K202" s="30"/>
      <c r="L202" s="34"/>
      <c r="M202" s="200"/>
      <c r="N202" s="201"/>
      <c r="O202" s="80"/>
      <c r="P202" s="80"/>
      <c r="Q202" s="80"/>
      <c r="R202" s="80"/>
      <c r="S202" s="80"/>
      <c r="T202" s="8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124</v>
      </c>
      <c r="AU202" s="13" t="s">
        <v>80</v>
      </c>
    </row>
    <row r="203" s="2" customFormat="1">
      <c r="A203" s="28"/>
      <c r="B203" s="29"/>
      <c r="C203" s="30"/>
      <c r="D203" s="198" t="s">
        <v>252</v>
      </c>
      <c r="E203" s="30"/>
      <c r="F203" s="223" t="s">
        <v>476</v>
      </c>
      <c r="G203" s="30"/>
      <c r="H203" s="30"/>
      <c r="I203" s="30"/>
      <c r="J203" s="30"/>
      <c r="K203" s="30"/>
      <c r="L203" s="34"/>
      <c r="M203" s="200"/>
      <c r="N203" s="201"/>
      <c r="O203" s="80"/>
      <c r="P203" s="80"/>
      <c r="Q203" s="80"/>
      <c r="R203" s="80"/>
      <c r="S203" s="80"/>
      <c r="T203" s="81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3" t="s">
        <v>252</v>
      </c>
      <c r="AU203" s="13" t="s">
        <v>80</v>
      </c>
    </row>
    <row r="204" s="2" customFormat="1" ht="24.15" customHeight="1">
      <c r="A204" s="28"/>
      <c r="B204" s="29"/>
      <c r="C204" s="215" t="s">
        <v>203</v>
      </c>
      <c r="D204" s="215" t="s">
        <v>188</v>
      </c>
      <c r="E204" s="216" t="s">
        <v>317</v>
      </c>
      <c r="F204" s="217" t="s">
        <v>318</v>
      </c>
      <c r="G204" s="218" t="s">
        <v>118</v>
      </c>
      <c r="H204" s="219">
        <v>1</v>
      </c>
      <c r="I204" s="220">
        <v>2130</v>
      </c>
      <c r="J204" s="220">
        <f>ROUND(I204*H204,2)</f>
        <v>2130</v>
      </c>
      <c r="K204" s="217" t="s">
        <v>119</v>
      </c>
      <c r="L204" s="34"/>
      <c r="M204" s="221" t="s">
        <v>1</v>
      </c>
      <c r="N204" s="222" t="s">
        <v>37</v>
      </c>
      <c r="O204" s="194">
        <v>0</v>
      </c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96" t="s">
        <v>192</v>
      </c>
      <c r="AT204" s="196" t="s">
        <v>188</v>
      </c>
      <c r="AU204" s="196" t="s">
        <v>80</v>
      </c>
      <c r="AY204" s="13" t="s">
        <v>121</v>
      </c>
      <c r="BE204" s="197">
        <f>IF(N204="základní",J204,0)</f>
        <v>2130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3" t="s">
        <v>80</v>
      </c>
      <c r="BK204" s="197">
        <f>ROUND(I204*H204,2)</f>
        <v>2130</v>
      </c>
      <c r="BL204" s="13" t="s">
        <v>192</v>
      </c>
      <c r="BM204" s="196" t="s">
        <v>477</v>
      </c>
    </row>
    <row r="205" s="2" customFormat="1">
      <c r="A205" s="28"/>
      <c r="B205" s="29"/>
      <c r="C205" s="30"/>
      <c r="D205" s="198" t="s">
        <v>124</v>
      </c>
      <c r="E205" s="30"/>
      <c r="F205" s="199" t="s">
        <v>320</v>
      </c>
      <c r="G205" s="30"/>
      <c r="H205" s="30"/>
      <c r="I205" s="30"/>
      <c r="J205" s="30"/>
      <c r="K205" s="30"/>
      <c r="L205" s="34"/>
      <c r="M205" s="200"/>
      <c r="N205" s="201"/>
      <c r="O205" s="80"/>
      <c r="P205" s="80"/>
      <c r="Q205" s="80"/>
      <c r="R205" s="80"/>
      <c r="S205" s="80"/>
      <c r="T205" s="81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3" t="s">
        <v>124</v>
      </c>
      <c r="AU205" s="13" t="s">
        <v>80</v>
      </c>
    </row>
    <row r="206" s="2" customFormat="1" ht="62.7" customHeight="1">
      <c r="A206" s="28"/>
      <c r="B206" s="29"/>
      <c r="C206" s="215" t="s">
        <v>209</v>
      </c>
      <c r="D206" s="215" t="s">
        <v>188</v>
      </c>
      <c r="E206" s="216" t="s">
        <v>322</v>
      </c>
      <c r="F206" s="217" t="s">
        <v>323</v>
      </c>
      <c r="G206" s="218" t="s">
        <v>118</v>
      </c>
      <c r="H206" s="219">
        <v>1</v>
      </c>
      <c r="I206" s="220">
        <v>2550</v>
      </c>
      <c r="J206" s="220">
        <f>ROUND(I206*H206,2)</f>
        <v>2550</v>
      </c>
      <c r="K206" s="217" t="s">
        <v>119</v>
      </c>
      <c r="L206" s="34"/>
      <c r="M206" s="221" t="s">
        <v>1</v>
      </c>
      <c r="N206" s="222" t="s">
        <v>37</v>
      </c>
      <c r="O206" s="194">
        <v>0</v>
      </c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96" t="s">
        <v>192</v>
      </c>
      <c r="AT206" s="196" t="s">
        <v>188</v>
      </c>
      <c r="AU206" s="196" t="s">
        <v>80</v>
      </c>
      <c r="AY206" s="13" t="s">
        <v>121</v>
      </c>
      <c r="BE206" s="197">
        <f>IF(N206="základní",J206,0)</f>
        <v>2550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3" t="s">
        <v>80</v>
      </c>
      <c r="BK206" s="197">
        <f>ROUND(I206*H206,2)</f>
        <v>2550</v>
      </c>
      <c r="BL206" s="13" t="s">
        <v>192</v>
      </c>
      <c r="BM206" s="196" t="s">
        <v>478</v>
      </c>
    </row>
    <row r="207" s="2" customFormat="1">
      <c r="A207" s="28"/>
      <c r="B207" s="29"/>
      <c r="C207" s="30"/>
      <c r="D207" s="198" t="s">
        <v>124</v>
      </c>
      <c r="E207" s="30"/>
      <c r="F207" s="199" t="s">
        <v>325</v>
      </c>
      <c r="G207" s="30"/>
      <c r="H207" s="30"/>
      <c r="I207" s="30"/>
      <c r="J207" s="30"/>
      <c r="K207" s="30"/>
      <c r="L207" s="34"/>
      <c r="M207" s="224"/>
      <c r="N207" s="225"/>
      <c r="O207" s="226"/>
      <c r="P207" s="226"/>
      <c r="Q207" s="226"/>
      <c r="R207" s="226"/>
      <c r="S207" s="226"/>
      <c r="T207" s="227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3" t="s">
        <v>124</v>
      </c>
      <c r="AU207" s="13" t="s">
        <v>80</v>
      </c>
    </row>
    <row r="208" s="2" customFormat="1" ht="6.96" customHeight="1">
      <c r="A208" s="28"/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34"/>
      <c r="M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</row>
  </sheetData>
  <sheetProtection sheet="1" autoFilter="0" formatColumns="0" formatRows="0" objects="1" scenarios="1" spinCount="100000" saltValue="LPypSeRsyrQe6DN5h0bS0ig7g8loTqT3AU+u/KVmWX+5eLiwXWPrXHZ+/+3P7E5QJ1doRtWxfuStTQRSm3r6VQ==" hashValue="Opitrv6trc31pzS6Rq1QGsiDzwQplbUiByIdIhNJX4OLolLagiOLu36S8aajAzD5pHzsbDP8iNZpasXmbp1Hvg==" algorithmName="SHA-512" password="CC35"/>
  <autoFilter ref="C120:K20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6"/>
      <c r="AT3" s="13" t="s">
        <v>82</v>
      </c>
    </row>
    <row r="4" hidden="1" s="1" customFormat="1" ht="24.96" customHeight="1">
      <c r="B4" s="16"/>
      <c r="D4" s="127" t="s">
        <v>92</v>
      </c>
      <c r="L4" s="16"/>
      <c r="M4" s="12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9" t="s">
        <v>14</v>
      </c>
      <c r="L6" s="16"/>
    </row>
    <row r="7" hidden="1" s="1" customFormat="1" ht="16.5" customHeight="1">
      <c r="B7" s="16"/>
      <c r="E7" s="130" t="str">
        <f>'Rekapitulace stavby'!K6</f>
        <v>Oprava napájecích zdrojů v obvodu SSZT Ústí n.L. 2022-2023</v>
      </c>
      <c r="F7" s="129"/>
      <c r="G7" s="129"/>
      <c r="H7" s="129"/>
      <c r="L7" s="16"/>
    </row>
    <row r="8" hidden="1" s="2" customFormat="1" ht="12" customHeight="1">
      <c r="A8" s="28"/>
      <c r="B8" s="34"/>
      <c r="C8" s="28"/>
      <c r="D8" s="129" t="s">
        <v>93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31" t="s">
        <v>479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9" t="s">
        <v>16</v>
      </c>
      <c r="E11" s="28"/>
      <c r="F11" s="132" t="s">
        <v>1</v>
      </c>
      <c r="G11" s="28"/>
      <c r="H11" s="28"/>
      <c r="I11" s="129" t="s">
        <v>17</v>
      </c>
      <c r="J11" s="132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9" t="s">
        <v>18</v>
      </c>
      <c r="E12" s="28"/>
      <c r="F12" s="132" t="s">
        <v>24</v>
      </c>
      <c r="G12" s="28"/>
      <c r="H12" s="28"/>
      <c r="I12" s="129" t="s">
        <v>20</v>
      </c>
      <c r="J12" s="133" t="str">
        <f>'Rekapitulace stavby'!AN8</f>
        <v>2. 10. 2022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9" t="s">
        <v>22</v>
      </c>
      <c r="E14" s="28"/>
      <c r="F14" s="28"/>
      <c r="G14" s="28"/>
      <c r="H14" s="28"/>
      <c r="I14" s="129" t="s">
        <v>23</v>
      </c>
      <c r="J14" s="132" t="str">
        <f>IF('Rekapitulace stavby'!AN10="","",'Rekapitulace stavby'!AN10)</f>
        <v/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32" t="str">
        <f>IF('Rekapitulace stavby'!E11="","",'Rekapitulace stavby'!E11)</f>
        <v xml:space="preserve"> </v>
      </c>
      <c r="F15" s="28"/>
      <c r="G15" s="28"/>
      <c r="H15" s="28"/>
      <c r="I15" s="129" t="s">
        <v>25</v>
      </c>
      <c r="J15" s="132" t="str">
        <f>IF('Rekapitulace stavby'!AN11="","",'Rekapitulace stavby'!AN11)</f>
        <v/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9" t="s">
        <v>26</v>
      </c>
      <c r="E17" s="28"/>
      <c r="F17" s="28"/>
      <c r="G17" s="28"/>
      <c r="H17" s="28"/>
      <c r="I17" s="129" t="s">
        <v>23</v>
      </c>
      <c r="J17" s="132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32" t="str">
        <f>'Rekapitulace stavby'!E14</f>
        <v xml:space="preserve"> </v>
      </c>
      <c r="F18" s="132"/>
      <c r="G18" s="132"/>
      <c r="H18" s="132"/>
      <c r="I18" s="129" t="s">
        <v>25</v>
      </c>
      <c r="J18" s="132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9" t="s">
        <v>27</v>
      </c>
      <c r="E20" s="28"/>
      <c r="F20" s="28"/>
      <c r="G20" s="28"/>
      <c r="H20" s="28"/>
      <c r="I20" s="129" t="s">
        <v>23</v>
      </c>
      <c r="J20" s="132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32" t="str">
        <f>IF('Rekapitulace stavby'!E17="","",'Rekapitulace stavby'!E17)</f>
        <v xml:space="preserve"> </v>
      </c>
      <c r="F21" s="28"/>
      <c r="G21" s="28"/>
      <c r="H21" s="28"/>
      <c r="I21" s="129" t="s">
        <v>25</v>
      </c>
      <c r="J21" s="132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9" t="s">
        <v>29</v>
      </c>
      <c r="E23" s="28"/>
      <c r="F23" s="28"/>
      <c r="G23" s="28"/>
      <c r="H23" s="28"/>
      <c r="I23" s="129" t="s">
        <v>23</v>
      </c>
      <c r="J23" s="132" t="str">
        <f>IF('Rekapitulace stavby'!AN19="","",'Rekapitulace stavby'!AN19)</f>
        <v>70994234</v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32" t="str">
        <f>IF('Rekapitulace stavby'!E20="","",'Rekapitulace stavby'!E20)</f>
        <v xml:space="preserve"> </v>
      </c>
      <c r="F24" s="28"/>
      <c r="G24" s="28"/>
      <c r="H24" s="28"/>
      <c r="I24" s="129" t="s">
        <v>25</v>
      </c>
      <c r="J24" s="132" t="str">
        <f>IF('Rekapitulace stavby'!AN20="","",'Rekapitulace stavby'!AN20)</f>
        <v/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9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4"/>
      <c r="B27" s="135"/>
      <c r="C27" s="134"/>
      <c r="D27" s="134"/>
      <c r="E27" s="136" t="s">
        <v>1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8"/>
      <c r="E29" s="138"/>
      <c r="F29" s="138"/>
      <c r="G29" s="138"/>
      <c r="H29" s="138"/>
      <c r="I29" s="138"/>
      <c r="J29" s="138"/>
      <c r="K29" s="138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9" t="s">
        <v>32</v>
      </c>
      <c r="E30" s="28"/>
      <c r="F30" s="28"/>
      <c r="G30" s="28"/>
      <c r="H30" s="28"/>
      <c r="I30" s="28"/>
      <c r="J30" s="140">
        <f>ROUND(J121, 2)</f>
        <v>64550.900000000001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8"/>
      <c r="E31" s="138"/>
      <c r="F31" s="138"/>
      <c r="G31" s="138"/>
      <c r="H31" s="138"/>
      <c r="I31" s="138"/>
      <c r="J31" s="138"/>
      <c r="K31" s="138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41" t="s">
        <v>34</v>
      </c>
      <c r="G32" s="28"/>
      <c r="H32" s="28"/>
      <c r="I32" s="141" t="s">
        <v>33</v>
      </c>
      <c r="J32" s="141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42" t="s">
        <v>36</v>
      </c>
      <c r="E33" s="129" t="s">
        <v>37</v>
      </c>
      <c r="F33" s="143">
        <f>ROUND((SUM(BE121:BE207)),  2)</f>
        <v>64550.900000000001</v>
      </c>
      <c r="G33" s="28"/>
      <c r="H33" s="28"/>
      <c r="I33" s="144">
        <v>0.20999999999999999</v>
      </c>
      <c r="J33" s="143">
        <f>ROUND(((SUM(BE121:BE207))*I33),  2)</f>
        <v>13555.690000000001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9" t="s">
        <v>38</v>
      </c>
      <c r="F34" s="143">
        <f>ROUND((SUM(BF121:BF207)),  2)</f>
        <v>0</v>
      </c>
      <c r="G34" s="28"/>
      <c r="H34" s="28"/>
      <c r="I34" s="144">
        <v>0.14999999999999999</v>
      </c>
      <c r="J34" s="143">
        <f>ROUND(((SUM(BF121:BF207))*I34),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9" t="s">
        <v>39</v>
      </c>
      <c r="F35" s="143">
        <f>ROUND((SUM(BG121:BG207)),  2)</f>
        <v>0</v>
      </c>
      <c r="G35" s="28"/>
      <c r="H35" s="28"/>
      <c r="I35" s="144">
        <v>0.20999999999999999</v>
      </c>
      <c r="J35" s="143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9" t="s">
        <v>40</v>
      </c>
      <c r="F36" s="143">
        <f>ROUND((SUM(BH121:BH207)),  2)</f>
        <v>0</v>
      </c>
      <c r="G36" s="28"/>
      <c r="H36" s="28"/>
      <c r="I36" s="144">
        <v>0.14999999999999999</v>
      </c>
      <c r="J36" s="143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9" t="s">
        <v>41</v>
      </c>
      <c r="F37" s="143">
        <f>ROUND((SUM(BI121:BI207)),  2)</f>
        <v>0</v>
      </c>
      <c r="G37" s="28"/>
      <c r="H37" s="28"/>
      <c r="I37" s="144">
        <v>0</v>
      </c>
      <c r="J37" s="143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5"/>
      <c r="D39" s="146" t="s">
        <v>42</v>
      </c>
      <c r="E39" s="147"/>
      <c r="F39" s="147"/>
      <c r="G39" s="148" t="s">
        <v>43</v>
      </c>
      <c r="H39" s="149" t="s">
        <v>44</v>
      </c>
      <c r="I39" s="147"/>
      <c r="J39" s="150">
        <f>SUM(J30:J37)</f>
        <v>78106.589999999997</v>
      </c>
      <c r="K39" s="151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52" t="s">
        <v>45</v>
      </c>
      <c r="E50" s="153"/>
      <c r="F50" s="153"/>
      <c r="G50" s="152" t="s">
        <v>46</v>
      </c>
      <c r="H50" s="153"/>
      <c r="I50" s="153"/>
      <c r="J50" s="153"/>
      <c r="K50" s="153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4" t="s">
        <v>47</v>
      </c>
      <c r="E61" s="155"/>
      <c r="F61" s="156" t="s">
        <v>48</v>
      </c>
      <c r="G61" s="154" t="s">
        <v>47</v>
      </c>
      <c r="H61" s="155"/>
      <c r="I61" s="155"/>
      <c r="J61" s="157" t="s">
        <v>48</v>
      </c>
      <c r="K61" s="155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52" t="s">
        <v>49</v>
      </c>
      <c r="E65" s="158"/>
      <c r="F65" s="158"/>
      <c r="G65" s="152" t="s">
        <v>50</v>
      </c>
      <c r="H65" s="158"/>
      <c r="I65" s="158"/>
      <c r="J65" s="158"/>
      <c r="K65" s="158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4" t="s">
        <v>47</v>
      </c>
      <c r="E76" s="155"/>
      <c r="F76" s="156" t="s">
        <v>48</v>
      </c>
      <c r="G76" s="154" t="s">
        <v>47</v>
      </c>
      <c r="H76" s="155"/>
      <c r="I76" s="155"/>
      <c r="J76" s="157" t="s">
        <v>48</v>
      </c>
      <c r="K76" s="155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30"/>
      <c r="D85" s="30"/>
      <c r="E85" s="163" t="str">
        <f>E7</f>
        <v>Oprava napájecích zdrojů v obvodu SSZT Ústí n.L. 2022-2023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30"/>
      <c r="D87" s="30"/>
      <c r="E87" s="65" t="str">
        <f>E9</f>
        <v>PS03 - PZS P2350 km 31,890 Solopysky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 xml:space="preserve"> </v>
      </c>
      <c r="G89" s="30"/>
      <c r="H89" s="30"/>
      <c r="I89" s="25" t="s">
        <v>20</v>
      </c>
      <c r="J89" s="68" t="str">
        <f>IF(J12="","",J12)</f>
        <v>2. 10. 2022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 xml:space="preserve"> </v>
      </c>
      <c r="G91" s="30"/>
      <c r="H91" s="30"/>
      <c r="I91" s="25" t="s">
        <v>27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29</v>
      </c>
      <c r="J92" s="26" t="str">
        <f>E24</f>
        <v xml:space="preserve"> </v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4" t="s">
        <v>96</v>
      </c>
      <c r="D94" s="165"/>
      <c r="E94" s="165"/>
      <c r="F94" s="165"/>
      <c r="G94" s="165"/>
      <c r="H94" s="165"/>
      <c r="I94" s="165"/>
      <c r="J94" s="166" t="s">
        <v>97</v>
      </c>
      <c r="K94" s="165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7" t="s">
        <v>98</v>
      </c>
      <c r="D96" s="30"/>
      <c r="E96" s="30"/>
      <c r="F96" s="30"/>
      <c r="G96" s="30"/>
      <c r="H96" s="30"/>
      <c r="I96" s="30"/>
      <c r="J96" s="99">
        <f>J121</f>
        <v>64550.900000000009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99</v>
      </c>
    </row>
    <row r="97" hidden="1" s="9" customFormat="1" ht="24.96" customHeight="1">
      <c r="A97" s="9"/>
      <c r="B97" s="168"/>
      <c r="C97" s="169"/>
      <c r="D97" s="170" t="s">
        <v>354</v>
      </c>
      <c r="E97" s="171"/>
      <c r="F97" s="171"/>
      <c r="G97" s="171"/>
      <c r="H97" s="171"/>
      <c r="I97" s="171"/>
      <c r="J97" s="172">
        <f>J122</f>
        <v>25882.900000000001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68"/>
      <c r="C98" s="169"/>
      <c r="D98" s="170" t="s">
        <v>355</v>
      </c>
      <c r="E98" s="171"/>
      <c r="F98" s="171"/>
      <c r="G98" s="171"/>
      <c r="H98" s="171"/>
      <c r="I98" s="171"/>
      <c r="J98" s="172">
        <f>J155</f>
        <v>13927.200000000001</v>
      </c>
      <c r="K98" s="169"/>
      <c r="L98" s="17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68"/>
      <c r="C99" s="169"/>
      <c r="D99" s="170" t="s">
        <v>356</v>
      </c>
      <c r="E99" s="171"/>
      <c r="F99" s="171"/>
      <c r="G99" s="171"/>
      <c r="H99" s="171"/>
      <c r="I99" s="171"/>
      <c r="J99" s="172">
        <f>J184</f>
        <v>4262.8000000000002</v>
      </c>
      <c r="K99" s="169"/>
      <c r="L99" s="17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68"/>
      <c r="C100" s="169"/>
      <c r="D100" s="170" t="s">
        <v>357</v>
      </c>
      <c r="E100" s="171"/>
      <c r="F100" s="171"/>
      <c r="G100" s="171"/>
      <c r="H100" s="171"/>
      <c r="I100" s="171"/>
      <c r="J100" s="172">
        <f>J197</f>
        <v>15000</v>
      </c>
      <c r="K100" s="169"/>
      <c r="L100" s="17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68"/>
      <c r="C101" s="169"/>
      <c r="D101" s="170" t="s">
        <v>100</v>
      </c>
      <c r="E101" s="171"/>
      <c r="F101" s="171"/>
      <c r="G101" s="171"/>
      <c r="H101" s="171"/>
      <c r="I101" s="171"/>
      <c r="J101" s="172">
        <f>J200</f>
        <v>5478</v>
      </c>
      <c r="K101" s="169"/>
      <c r="L101" s="17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52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hidden="1" s="2" customFormat="1" ht="6.96" customHeight="1">
      <c r="A103" s="2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hidden="1"/>
    <row r="105" hidden="1"/>
    <row r="106" hidden="1"/>
    <row r="107" s="2" customFormat="1" ht="6.96" customHeight="1">
      <c r="A107" s="2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102</v>
      </c>
      <c r="D108" s="30"/>
      <c r="E108" s="30"/>
      <c r="F108" s="30"/>
      <c r="G108" s="30"/>
      <c r="H108" s="30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14</v>
      </c>
      <c r="D110" s="30"/>
      <c r="E110" s="30"/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30"/>
      <c r="D111" s="30"/>
      <c r="E111" s="163" t="str">
        <f>E7</f>
        <v>Oprava napájecích zdrojů v obvodu SSZT Ústí n.L. 2022-2023</v>
      </c>
      <c r="F111" s="25"/>
      <c r="G111" s="25"/>
      <c r="H111" s="25"/>
      <c r="I111" s="30"/>
      <c r="J111" s="30"/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30"/>
      <c r="D113" s="30"/>
      <c r="E113" s="65" t="str">
        <f>E9</f>
        <v>PS03 - PZS P2350 km 31,890 Solopysky</v>
      </c>
      <c r="F113" s="30"/>
      <c r="G113" s="30"/>
      <c r="H113" s="30"/>
      <c r="I113" s="30"/>
      <c r="J113" s="30"/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18</v>
      </c>
      <c r="D115" s="30"/>
      <c r="E115" s="30"/>
      <c r="F115" s="22" t="str">
        <f>F12</f>
        <v xml:space="preserve"> </v>
      </c>
      <c r="G115" s="30"/>
      <c r="H115" s="30"/>
      <c r="I115" s="25" t="s">
        <v>20</v>
      </c>
      <c r="J115" s="68" t="str">
        <f>IF(J12="","",J12)</f>
        <v>2. 10. 2022</v>
      </c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22</v>
      </c>
      <c r="D117" s="30"/>
      <c r="E117" s="30"/>
      <c r="F117" s="22" t="str">
        <f>E15</f>
        <v xml:space="preserve"> </v>
      </c>
      <c r="G117" s="30"/>
      <c r="H117" s="30"/>
      <c r="I117" s="25" t="s">
        <v>27</v>
      </c>
      <c r="J117" s="26" t="str">
        <f>E21</f>
        <v xml:space="preserve"> </v>
      </c>
      <c r="K117" s="30"/>
      <c r="L117" s="52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26</v>
      </c>
      <c r="D118" s="30"/>
      <c r="E118" s="30"/>
      <c r="F118" s="22" t="str">
        <f>IF(E18="","",E18)</f>
        <v xml:space="preserve"> </v>
      </c>
      <c r="G118" s="30"/>
      <c r="H118" s="30"/>
      <c r="I118" s="25" t="s">
        <v>29</v>
      </c>
      <c r="J118" s="26" t="str">
        <f>E24</f>
        <v xml:space="preserve"> </v>
      </c>
      <c r="K118" s="30"/>
      <c r="L118" s="52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52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0" customFormat="1" ht="29.28" customHeight="1">
      <c r="A120" s="174"/>
      <c r="B120" s="175"/>
      <c r="C120" s="176" t="s">
        <v>103</v>
      </c>
      <c r="D120" s="177" t="s">
        <v>57</v>
      </c>
      <c r="E120" s="177" t="s">
        <v>53</v>
      </c>
      <c r="F120" s="177" t="s">
        <v>54</v>
      </c>
      <c r="G120" s="177" t="s">
        <v>104</v>
      </c>
      <c r="H120" s="177" t="s">
        <v>105</v>
      </c>
      <c r="I120" s="177" t="s">
        <v>106</v>
      </c>
      <c r="J120" s="177" t="s">
        <v>97</v>
      </c>
      <c r="K120" s="178" t="s">
        <v>107</v>
      </c>
      <c r="L120" s="179"/>
      <c r="M120" s="89" t="s">
        <v>1</v>
      </c>
      <c r="N120" s="90" t="s">
        <v>36</v>
      </c>
      <c r="O120" s="90" t="s">
        <v>108</v>
      </c>
      <c r="P120" s="90" t="s">
        <v>109</v>
      </c>
      <c r="Q120" s="90" t="s">
        <v>110</v>
      </c>
      <c r="R120" s="90" t="s">
        <v>111</v>
      </c>
      <c r="S120" s="90" t="s">
        <v>112</v>
      </c>
      <c r="T120" s="91" t="s">
        <v>113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="2" customFormat="1" ht="22.8" customHeight="1">
      <c r="A121" s="28"/>
      <c r="B121" s="29"/>
      <c r="C121" s="96" t="s">
        <v>114</v>
      </c>
      <c r="D121" s="30"/>
      <c r="E121" s="30"/>
      <c r="F121" s="30"/>
      <c r="G121" s="30"/>
      <c r="H121" s="30"/>
      <c r="I121" s="30"/>
      <c r="J121" s="180">
        <f>BK121</f>
        <v>64550.900000000009</v>
      </c>
      <c r="K121" s="30"/>
      <c r="L121" s="34"/>
      <c r="M121" s="92"/>
      <c r="N121" s="181"/>
      <c r="O121" s="93"/>
      <c r="P121" s="182">
        <f>P122+P155+P184+P197+P200</f>
        <v>0</v>
      </c>
      <c r="Q121" s="93"/>
      <c r="R121" s="182">
        <f>R122+R155+R184+R197+R200</f>
        <v>0</v>
      </c>
      <c r="S121" s="93"/>
      <c r="T121" s="183">
        <f>T122+T155+T184+T197+T200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3" t="s">
        <v>71</v>
      </c>
      <c r="AU121" s="13" t="s">
        <v>99</v>
      </c>
      <c r="BK121" s="184">
        <f>BK122+BK155+BK184+BK197+BK200</f>
        <v>64550.900000000009</v>
      </c>
    </row>
    <row r="122" s="11" customFormat="1" ht="25.92" customHeight="1">
      <c r="A122" s="11"/>
      <c r="B122" s="202"/>
      <c r="C122" s="203"/>
      <c r="D122" s="204" t="s">
        <v>71</v>
      </c>
      <c r="E122" s="205" t="s">
        <v>358</v>
      </c>
      <c r="F122" s="205" t="s">
        <v>359</v>
      </c>
      <c r="G122" s="203"/>
      <c r="H122" s="203"/>
      <c r="I122" s="203"/>
      <c r="J122" s="206">
        <f>BK122</f>
        <v>25882.900000000001</v>
      </c>
      <c r="K122" s="203"/>
      <c r="L122" s="207"/>
      <c r="M122" s="208"/>
      <c r="N122" s="209"/>
      <c r="O122" s="209"/>
      <c r="P122" s="210">
        <f>SUM(P123:P154)</f>
        <v>0</v>
      </c>
      <c r="Q122" s="209"/>
      <c r="R122" s="210">
        <f>SUM(R123:R154)</f>
        <v>0</v>
      </c>
      <c r="S122" s="209"/>
      <c r="T122" s="211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80</v>
      </c>
      <c r="AT122" s="213" t="s">
        <v>71</v>
      </c>
      <c r="AU122" s="213" t="s">
        <v>72</v>
      </c>
      <c r="AY122" s="212" t="s">
        <v>121</v>
      </c>
      <c r="BK122" s="214">
        <f>SUM(BK123:BK154)</f>
        <v>25882.900000000001</v>
      </c>
    </row>
    <row r="123" s="2" customFormat="1" ht="16.5" customHeight="1">
      <c r="A123" s="28"/>
      <c r="B123" s="29"/>
      <c r="C123" s="185" t="s">
        <v>80</v>
      </c>
      <c r="D123" s="185" t="s">
        <v>115</v>
      </c>
      <c r="E123" s="186" t="s">
        <v>360</v>
      </c>
      <c r="F123" s="187" t="s">
        <v>361</v>
      </c>
      <c r="G123" s="188" t="s">
        <v>118</v>
      </c>
      <c r="H123" s="189">
        <v>2</v>
      </c>
      <c r="I123" s="190">
        <v>127</v>
      </c>
      <c r="J123" s="190">
        <f>ROUND(I123*H123,2)</f>
        <v>254</v>
      </c>
      <c r="K123" s="187" t="s">
        <v>1</v>
      </c>
      <c r="L123" s="191"/>
      <c r="M123" s="192" t="s">
        <v>1</v>
      </c>
      <c r="N123" s="193" t="s">
        <v>37</v>
      </c>
      <c r="O123" s="194">
        <v>0</v>
      </c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6" t="s">
        <v>120</v>
      </c>
      <c r="AT123" s="196" t="s">
        <v>115</v>
      </c>
      <c r="AU123" s="196" t="s">
        <v>80</v>
      </c>
      <c r="AY123" s="13" t="s">
        <v>121</v>
      </c>
      <c r="BE123" s="197">
        <f>IF(N123="základní",J123,0)</f>
        <v>254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3" t="s">
        <v>80</v>
      </c>
      <c r="BK123" s="197">
        <f>ROUND(I123*H123,2)</f>
        <v>254</v>
      </c>
      <c r="BL123" s="13" t="s">
        <v>122</v>
      </c>
      <c r="BM123" s="196" t="s">
        <v>82</v>
      </c>
    </row>
    <row r="124" s="2" customFormat="1">
      <c r="A124" s="28"/>
      <c r="B124" s="29"/>
      <c r="C124" s="30"/>
      <c r="D124" s="198" t="s">
        <v>124</v>
      </c>
      <c r="E124" s="30"/>
      <c r="F124" s="199" t="s">
        <v>361</v>
      </c>
      <c r="G124" s="30"/>
      <c r="H124" s="30"/>
      <c r="I124" s="30"/>
      <c r="J124" s="30"/>
      <c r="K124" s="30"/>
      <c r="L124" s="34"/>
      <c r="M124" s="200"/>
      <c r="N124" s="201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124</v>
      </c>
      <c r="AU124" s="13" t="s">
        <v>80</v>
      </c>
    </row>
    <row r="125" s="2" customFormat="1" ht="16.5" customHeight="1">
      <c r="A125" s="28"/>
      <c r="B125" s="29"/>
      <c r="C125" s="185" t="s">
        <v>82</v>
      </c>
      <c r="D125" s="185" t="s">
        <v>115</v>
      </c>
      <c r="E125" s="186" t="s">
        <v>363</v>
      </c>
      <c r="F125" s="187" t="s">
        <v>364</v>
      </c>
      <c r="G125" s="188" t="s">
        <v>118</v>
      </c>
      <c r="H125" s="189">
        <v>2</v>
      </c>
      <c r="I125" s="190">
        <v>101</v>
      </c>
      <c r="J125" s="190">
        <f>ROUND(I125*H125,2)</f>
        <v>202</v>
      </c>
      <c r="K125" s="187" t="s">
        <v>1</v>
      </c>
      <c r="L125" s="191"/>
      <c r="M125" s="192" t="s">
        <v>1</v>
      </c>
      <c r="N125" s="193" t="s">
        <v>37</v>
      </c>
      <c r="O125" s="194">
        <v>0</v>
      </c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6" t="s">
        <v>120</v>
      </c>
      <c r="AT125" s="196" t="s">
        <v>115</v>
      </c>
      <c r="AU125" s="196" t="s">
        <v>80</v>
      </c>
      <c r="AY125" s="13" t="s">
        <v>121</v>
      </c>
      <c r="BE125" s="197">
        <f>IF(N125="základní",J125,0)</f>
        <v>202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80</v>
      </c>
      <c r="BK125" s="197">
        <f>ROUND(I125*H125,2)</f>
        <v>202</v>
      </c>
      <c r="BL125" s="13" t="s">
        <v>122</v>
      </c>
      <c r="BM125" s="196" t="s">
        <v>122</v>
      </c>
    </row>
    <row r="126" s="2" customFormat="1">
      <c r="A126" s="28"/>
      <c r="B126" s="29"/>
      <c r="C126" s="30"/>
      <c r="D126" s="198" t="s">
        <v>124</v>
      </c>
      <c r="E126" s="30"/>
      <c r="F126" s="199" t="s">
        <v>364</v>
      </c>
      <c r="G126" s="30"/>
      <c r="H126" s="30"/>
      <c r="I126" s="30"/>
      <c r="J126" s="30"/>
      <c r="K126" s="30"/>
      <c r="L126" s="34"/>
      <c r="M126" s="200"/>
      <c r="N126" s="201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124</v>
      </c>
      <c r="AU126" s="13" t="s">
        <v>80</v>
      </c>
    </row>
    <row r="127" s="2" customFormat="1" ht="21.75" customHeight="1">
      <c r="A127" s="28"/>
      <c r="B127" s="29"/>
      <c r="C127" s="185" t="s">
        <v>128</v>
      </c>
      <c r="D127" s="185" t="s">
        <v>115</v>
      </c>
      <c r="E127" s="186" t="s">
        <v>366</v>
      </c>
      <c r="F127" s="187" t="s">
        <v>367</v>
      </c>
      <c r="G127" s="188" t="s">
        <v>118</v>
      </c>
      <c r="H127" s="189">
        <v>1</v>
      </c>
      <c r="I127" s="190">
        <v>16700</v>
      </c>
      <c r="J127" s="190">
        <f>ROUND(I127*H127,2)</f>
        <v>16700</v>
      </c>
      <c r="K127" s="187" t="s">
        <v>1</v>
      </c>
      <c r="L127" s="191"/>
      <c r="M127" s="192" t="s">
        <v>1</v>
      </c>
      <c r="N127" s="193" t="s">
        <v>37</v>
      </c>
      <c r="O127" s="194">
        <v>0</v>
      </c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6" t="s">
        <v>120</v>
      </c>
      <c r="AT127" s="196" t="s">
        <v>115</v>
      </c>
      <c r="AU127" s="196" t="s">
        <v>80</v>
      </c>
      <c r="AY127" s="13" t="s">
        <v>121</v>
      </c>
      <c r="BE127" s="197">
        <f>IF(N127="základní",J127,0)</f>
        <v>16700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3" t="s">
        <v>80</v>
      </c>
      <c r="BK127" s="197">
        <f>ROUND(I127*H127,2)</f>
        <v>16700</v>
      </c>
      <c r="BL127" s="13" t="s">
        <v>122</v>
      </c>
      <c r="BM127" s="196" t="s">
        <v>139</v>
      </c>
    </row>
    <row r="128" s="2" customFormat="1">
      <c r="A128" s="28"/>
      <c r="B128" s="29"/>
      <c r="C128" s="30"/>
      <c r="D128" s="198" t="s">
        <v>124</v>
      </c>
      <c r="E128" s="30"/>
      <c r="F128" s="199" t="s">
        <v>367</v>
      </c>
      <c r="G128" s="30"/>
      <c r="H128" s="30"/>
      <c r="I128" s="30"/>
      <c r="J128" s="30"/>
      <c r="K128" s="30"/>
      <c r="L128" s="34"/>
      <c r="M128" s="200"/>
      <c r="N128" s="201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124</v>
      </c>
      <c r="AU128" s="13" t="s">
        <v>80</v>
      </c>
    </row>
    <row r="129" s="2" customFormat="1" ht="24.15" customHeight="1">
      <c r="A129" s="28"/>
      <c r="B129" s="29"/>
      <c r="C129" s="185" t="s">
        <v>122</v>
      </c>
      <c r="D129" s="185" t="s">
        <v>115</v>
      </c>
      <c r="E129" s="186" t="s">
        <v>369</v>
      </c>
      <c r="F129" s="187" t="s">
        <v>370</v>
      </c>
      <c r="G129" s="188" t="s">
        <v>118</v>
      </c>
      <c r="H129" s="189">
        <v>1</v>
      </c>
      <c r="I129" s="190">
        <v>135</v>
      </c>
      <c r="J129" s="190">
        <f>ROUND(I129*H129,2)</f>
        <v>135</v>
      </c>
      <c r="K129" s="187" t="s">
        <v>1</v>
      </c>
      <c r="L129" s="191"/>
      <c r="M129" s="192" t="s">
        <v>1</v>
      </c>
      <c r="N129" s="193" t="s">
        <v>37</v>
      </c>
      <c r="O129" s="194">
        <v>0</v>
      </c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6" t="s">
        <v>120</v>
      </c>
      <c r="AT129" s="196" t="s">
        <v>115</v>
      </c>
      <c r="AU129" s="196" t="s">
        <v>80</v>
      </c>
      <c r="AY129" s="13" t="s">
        <v>121</v>
      </c>
      <c r="BE129" s="197">
        <f>IF(N129="základní",J129,0)</f>
        <v>135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80</v>
      </c>
      <c r="BK129" s="197">
        <f>ROUND(I129*H129,2)</f>
        <v>135</v>
      </c>
      <c r="BL129" s="13" t="s">
        <v>122</v>
      </c>
      <c r="BM129" s="196" t="s">
        <v>120</v>
      </c>
    </row>
    <row r="130" s="2" customFormat="1">
      <c r="A130" s="28"/>
      <c r="B130" s="29"/>
      <c r="C130" s="30"/>
      <c r="D130" s="198" t="s">
        <v>124</v>
      </c>
      <c r="E130" s="30"/>
      <c r="F130" s="199" t="s">
        <v>370</v>
      </c>
      <c r="G130" s="30"/>
      <c r="H130" s="30"/>
      <c r="I130" s="30"/>
      <c r="J130" s="30"/>
      <c r="K130" s="30"/>
      <c r="L130" s="34"/>
      <c r="M130" s="200"/>
      <c r="N130" s="201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124</v>
      </c>
      <c r="AU130" s="13" t="s">
        <v>80</v>
      </c>
    </row>
    <row r="131" s="2" customFormat="1" ht="16.5" customHeight="1">
      <c r="A131" s="28"/>
      <c r="B131" s="29"/>
      <c r="C131" s="185" t="s">
        <v>135</v>
      </c>
      <c r="D131" s="185" t="s">
        <v>115</v>
      </c>
      <c r="E131" s="186" t="s">
        <v>372</v>
      </c>
      <c r="F131" s="187" t="s">
        <v>373</v>
      </c>
      <c r="G131" s="188" t="s">
        <v>118</v>
      </c>
      <c r="H131" s="189">
        <v>1</v>
      </c>
      <c r="I131" s="190">
        <v>2540</v>
      </c>
      <c r="J131" s="190">
        <f>ROUND(I131*H131,2)</f>
        <v>2540</v>
      </c>
      <c r="K131" s="187" t="s">
        <v>1</v>
      </c>
      <c r="L131" s="191"/>
      <c r="M131" s="192" t="s">
        <v>1</v>
      </c>
      <c r="N131" s="193" t="s">
        <v>37</v>
      </c>
      <c r="O131" s="194">
        <v>0</v>
      </c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6" t="s">
        <v>120</v>
      </c>
      <c r="AT131" s="196" t="s">
        <v>115</v>
      </c>
      <c r="AU131" s="196" t="s">
        <v>80</v>
      </c>
      <c r="AY131" s="13" t="s">
        <v>121</v>
      </c>
      <c r="BE131" s="197">
        <f>IF(N131="základní",J131,0)</f>
        <v>2540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80</v>
      </c>
      <c r="BK131" s="197">
        <f>ROUND(I131*H131,2)</f>
        <v>2540</v>
      </c>
      <c r="BL131" s="13" t="s">
        <v>122</v>
      </c>
      <c r="BM131" s="196" t="s">
        <v>154</v>
      </c>
    </row>
    <row r="132" s="2" customFormat="1">
      <c r="A132" s="28"/>
      <c r="B132" s="29"/>
      <c r="C132" s="30"/>
      <c r="D132" s="198" t="s">
        <v>124</v>
      </c>
      <c r="E132" s="30"/>
      <c r="F132" s="199" t="s">
        <v>373</v>
      </c>
      <c r="G132" s="30"/>
      <c r="H132" s="30"/>
      <c r="I132" s="30"/>
      <c r="J132" s="30"/>
      <c r="K132" s="30"/>
      <c r="L132" s="34"/>
      <c r="M132" s="200"/>
      <c r="N132" s="201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124</v>
      </c>
      <c r="AU132" s="13" t="s">
        <v>80</v>
      </c>
    </row>
    <row r="133" s="2" customFormat="1" ht="24.15" customHeight="1">
      <c r="A133" s="28"/>
      <c r="B133" s="29"/>
      <c r="C133" s="185" t="s">
        <v>139</v>
      </c>
      <c r="D133" s="185" t="s">
        <v>115</v>
      </c>
      <c r="E133" s="186" t="s">
        <v>375</v>
      </c>
      <c r="F133" s="187" t="s">
        <v>376</v>
      </c>
      <c r="G133" s="188" t="s">
        <v>118</v>
      </c>
      <c r="H133" s="189">
        <v>1</v>
      </c>
      <c r="I133" s="190">
        <v>1470</v>
      </c>
      <c r="J133" s="190">
        <f>ROUND(I133*H133,2)</f>
        <v>1470</v>
      </c>
      <c r="K133" s="187" t="s">
        <v>1</v>
      </c>
      <c r="L133" s="191"/>
      <c r="M133" s="192" t="s">
        <v>1</v>
      </c>
      <c r="N133" s="193" t="s">
        <v>37</v>
      </c>
      <c r="O133" s="194">
        <v>0</v>
      </c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6" t="s">
        <v>120</v>
      </c>
      <c r="AT133" s="196" t="s">
        <v>115</v>
      </c>
      <c r="AU133" s="196" t="s">
        <v>80</v>
      </c>
      <c r="AY133" s="13" t="s">
        <v>121</v>
      </c>
      <c r="BE133" s="197">
        <f>IF(N133="základní",J133,0)</f>
        <v>1470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80</v>
      </c>
      <c r="BK133" s="197">
        <f>ROUND(I133*H133,2)</f>
        <v>1470</v>
      </c>
      <c r="BL133" s="13" t="s">
        <v>122</v>
      </c>
      <c r="BM133" s="196" t="s">
        <v>162</v>
      </c>
    </row>
    <row r="134" s="2" customFormat="1">
      <c r="A134" s="28"/>
      <c r="B134" s="29"/>
      <c r="C134" s="30"/>
      <c r="D134" s="198" t="s">
        <v>124</v>
      </c>
      <c r="E134" s="30"/>
      <c r="F134" s="199" t="s">
        <v>376</v>
      </c>
      <c r="G134" s="30"/>
      <c r="H134" s="30"/>
      <c r="I134" s="30"/>
      <c r="J134" s="30"/>
      <c r="K134" s="30"/>
      <c r="L134" s="34"/>
      <c r="M134" s="200"/>
      <c r="N134" s="201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124</v>
      </c>
      <c r="AU134" s="13" t="s">
        <v>80</v>
      </c>
    </row>
    <row r="135" s="2" customFormat="1" ht="24.15" customHeight="1">
      <c r="A135" s="28"/>
      <c r="B135" s="29"/>
      <c r="C135" s="185" t="s">
        <v>143</v>
      </c>
      <c r="D135" s="185" t="s">
        <v>115</v>
      </c>
      <c r="E135" s="186" t="s">
        <v>378</v>
      </c>
      <c r="F135" s="187" t="s">
        <v>379</v>
      </c>
      <c r="G135" s="188" t="s">
        <v>118</v>
      </c>
      <c r="H135" s="189">
        <v>1</v>
      </c>
      <c r="I135" s="190">
        <v>846</v>
      </c>
      <c r="J135" s="190">
        <f>ROUND(I135*H135,2)</f>
        <v>846</v>
      </c>
      <c r="K135" s="187" t="s">
        <v>1</v>
      </c>
      <c r="L135" s="191"/>
      <c r="M135" s="192" t="s">
        <v>1</v>
      </c>
      <c r="N135" s="193" t="s">
        <v>37</v>
      </c>
      <c r="O135" s="194">
        <v>0</v>
      </c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120</v>
      </c>
      <c r="AT135" s="196" t="s">
        <v>115</v>
      </c>
      <c r="AU135" s="196" t="s">
        <v>80</v>
      </c>
      <c r="AY135" s="13" t="s">
        <v>121</v>
      </c>
      <c r="BE135" s="197">
        <f>IF(N135="základní",J135,0)</f>
        <v>846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80</v>
      </c>
      <c r="BK135" s="197">
        <f>ROUND(I135*H135,2)</f>
        <v>846</v>
      </c>
      <c r="BL135" s="13" t="s">
        <v>122</v>
      </c>
      <c r="BM135" s="196" t="s">
        <v>170</v>
      </c>
    </row>
    <row r="136" s="2" customFormat="1">
      <c r="A136" s="28"/>
      <c r="B136" s="29"/>
      <c r="C136" s="30"/>
      <c r="D136" s="198" t="s">
        <v>124</v>
      </c>
      <c r="E136" s="30"/>
      <c r="F136" s="199" t="s">
        <v>379</v>
      </c>
      <c r="G136" s="30"/>
      <c r="H136" s="30"/>
      <c r="I136" s="30"/>
      <c r="J136" s="30"/>
      <c r="K136" s="30"/>
      <c r="L136" s="34"/>
      <c r="M136" s="200"/>
      <c r="N136" s="201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124</v>
      </c>
      <c r="AU136" s="13" t="s">
        <v>80</v>
      </c>
    </row>
    <row r="137" s="2" customFormat="1" ht="24.15" customHeight="1">
      <c r="A137" s="28"/>
      <c r="B137" s="29"/>
      <c r="C137" s="185" t="s">
        <v>120</v>
      </c>
      <c r="D137" s="185" t="s">
        <v>115</v>
      </c>
      <c r="E137" s="186" t="s">
        <v>381</v>
      </c>
      <c r="F137" s="187" t="s">
        <v>382</v>
      </c>
      <c r="G137" s="188" t="s">
        <v>118</v>
      </c>
      <c r="H137" s="189">
        <v>1</v>
      </c>
      <c r="I137" s="190">
        <v>693</v>
      </c>
      <c r="J137" s="190">
        <f>ROUND(I137*H137,2)</f>
        <v>693</v>
      </c>
      <c r="K137" s="187" t="s">
        <v>1</v>
      </c>
      <c r="L137" s="191"/>
      <c r="M137" s="192" t="s">
        <v>1</v>
      </c>
      <c r="N137" s="193" t="s">
        <v>37</v>
      </c>
      <c r="O137" s="194">
        <v>0</v>
      </c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6" t="s">
        <v>120</v>
      </c>
      <c r="AT137" s="196" t="s">
        <v>115</v>
      </c>
      <c r="AU137" s="196" t="s">
        <v>80</v>
      </c>
      <c r="AY137" s="13" t="s">
        <v>121</v>
      </c>
      <c r="BE137" s="197">
        <f>IF(N137="základní",J137,0)</f>
        <v>693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80</v>
      </c>
      <c r="BK137" s="197">
        <f>ROUND(I137*H137,2)</f>
        <v>693</v>
      </c>
      <c r="BL137" s="13" t="s">
        <v>122</v>
      </c>
      <c r="BM137" s="196" t="s">
        <v>177</v>
      </c>
    </row>
    <row r="138" s="2" customFormat="1">
      <c r="A138" s="28"/>
      <c r="B138" s="29"/>
      <c r="C138" s="30"/>
      <c r="D138" s="198" t="s">
        <v>124</v>
      </c>
      <c r="E138" s="30"/>
      <c r="F138" s="199" t="s">
        <v>382</v>
      </c>
      <c r="G138" s="30"/>
      <c r="H138" s="30"/>
      <c r="I138" s="30"/>
      <c r="J138" s="30"/>
      <c r="K138" s="30"/>
      <c r="L138" s="34"/>
      <c r="M138" s="200"/>
      <c r="N138" s="201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124</v>
      </c>
      <c r="AU138" s="13" t="s">
        <v>80</v>
      </c>
    </row>
    <row r="139" s="2" customFormat="1" ht="24.15" customHeight="1">
      <c r="A139" s="28"/>
      <c r="B139" s="29"/>
      <c r="C139" s="185" t="s">
        <v>150</v>
      </c>
      <c r="D139" s="185" t="s">
        <v>115</v>
      </c>
      <c r="E139" s="186" t="s">
        <v>384</v>
      </c>
      <c r="F139" s="187" t="s">
        <v>385</v>
      </c>
      <c r="G139" s="188" t="s">
        <v>118</v>
      </c>
      <c r="H139" s="189">
        <v>1</v>
      </c>
      <c r="I139" s="190">
        <v>55</v>
      </c>
      <c r="J139" s="190">
        <f>ROUND(I139*H139,2)</f>
        <v>55</v>
      </c>
      <c r="K139" s="187" t="s">
        <v>1</v>
      </c>
      <c r="L139" s="191"/>
      <c r="M139" s="192" t="s">
        <v>1</v>
      </c>
      <c r="N139" s="193" t="s">
        <v>37</v>
      </c>
      <c r="O139" s="194">
        <v>0</v>
      </c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6" t="s">
        <v>120</v>
      </c>
      <c r="AT139" s="196" t="s">
        <v>115</v>
      </c>
      <c r="AU139" s="196" t="s">
        <v>80</v>
      </c>
      <c r="AY139" s="13" t="s">
        <v>121</v>
      </c>
      <c r="BE139" s="197">
        <f>IF(N139="základní",J139,0)</f>
        <v>55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80</v>
      </c>
      <c r="BK139" s="197">
        <f>ROUND(I139*H139,2)</f>
        <v>55</v>
      </c>
      <c r="BL139" s="13" t="s">
        <v>122</v>
      </c>
      <c r="BM139" s="196" t="s">
        <v>266</v>
      </c>
    </row>
    <row r="140" s="2" customFormat="1">
      <c r="A140" s="28"/>
      <c r="B140" s="29"/>
      <c r="C140" s="30"/>
      <c r="D140" s="198" t="s">
        <v>124</v>
      </c>
      <c r="E140" s="30"/>
      <c r="F140" s="199" t="s">
        <v>385</v>
      </c>
      <c r="G140" s="30"/>
      <c r="H140" s="30"/>
      <c r="I140" s="30"/>
      <c r="J140" s="30"/>
      <c r="K140" s="30"/>
      <c r="L140" s="34"/>
      <c r="M140" s="200"/>
      <c r="N140" s="201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124</v>
      </c>
      <c r="AU140" s="13" t="s">
        <v>80</v>
      </c>
    </row>
    <row r="141" s="2" customFormat="1" ht="24.15" customHeight="1">
      <c r="A141" s="28"/>
      <c r="B141" s="29"/>
      <c r="C141" s="185" t="s">
        <v>154</v>
      </c>
      <c r="D141" s="185" t="s">
        <v>115</v>
      </c>
      <c r="E141" s="186" t="s">
        <v>387</v>
      </c>
      <c r="F141" s="187" t="s">
        <v>388</v>
      </c>
      <c r="G141" s="188" t="s">
        <v>118</v>
      </c>
      <c r="H141" s="189">
        <v>1</v>
      </c>
      <c r="I141" s="190">
        <v>1790</v>
      </c>
      <c r="J141" s="190">
        <f>ROUND(I141*H141,2)</f>
        <v>1790</v>
      </c>
      <c r="K141" s="187" t="s">
        <v>1</v>
      </c>
      <c r="L141" s="191"/>
      <c r="M141" s="192" t="s">
        <v>1</v>
      </c>
      <c r="N141" s="193" t="s">
        <v>37</v>
      </c>
      <c r="O141" s="194">
        <v>0</v>
      </c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6" t="s">
        <v>120</v>
      </c>
      <c r="AT141" s="196" t="s">
        <v>115</v>
      </c>
      <c r="AU141" s="196" t="s">
        <v>80</v>
      </c>
      <c r="AY141" s="13" t="s">
        <v>121</v>
      </c>
      <c r="BE141" s="197">
        <f>IF(N141="základní",J141,0)</f>
        <v>1790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80</v>
      </c>
      <c r="BK141" s="197">
        <f>ROUND(I141*H141,2)</f>
        <v>1790</v>
      </c>
      <c r="BL141" s="13" t="s">
        <v>122</v>
      </c>
      <c r="BM141" s="196" t="s">
        <v>274</v>
      </c>
    </row>
    <row r="142" s="2" customFormat="1">
      <c r="A142" s="28"/>
      <c r="B142" s="29"/>
      <c r="C142" s="30"/>
      <c r="D142" s="198" t="s">
        <v>124</v>
      </c>
      <c r="E142" s="30"/>
      <c r="F142" s="199" t="s">
        <v>388</v>
      </c>
      <c r="G142" s="30"/>
      <c r="H142" s="30"/>
      <c r="I142" s="30"/>
      <c r="J142" s="30"/>
      <c r="K142" s="30"/>
      <c r="L142" s="34"/>
      <c r="M142" s="200"/>
      <c r="N142" s="201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124</v>
      </c>
      <c r="AU142" s="13" t="s">
        <v>80</v>
      </c>
    </row>
    <row r="143" s="2" customFormat="1" ht="16.5" customHeight="1">
      <c r="A143" s="28"/>
      <c r="B143" s="29"/>
      <c r="C143" s="185" t="s">
        <v>158</v>
      </c>
      <c r="D143" s="185" t="s">
        <v>115</v>
      </c>
      <c r="E143" s="186" t="s">
        <v>390</v>
      </c>
      <c r="F143" s="187" t="s">
        <v>391</v>
      </c>
      <c r="G143" s="188" t="s">
        <v>191</v>
      </c>
      <c r="H143" s="189">
        <v>10</v>
      </c>
      <c r="I143" s="190">
        <v>17.199999999999999</v>
      </c>
      <c r="J143" s="190">
        <f>ROUND(I143*H143,2)</f>
        <v>172</v>
      </c>
      <c r="K143" s="187" t="s">
        <v>1</v>
      </c>
      <c r="L143" s="191"/>
      <c r="M143" s="192" t="s">
        <v>1</v>
      </c>
      <c r="N143" s="193" t="s">
        <v>37</v>
      </c>
      <c r="O143" s="194">
        <v>0</v>
      </c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96" t="s">
        <v>120</v>
      </c>
      <c r="AT143" s="196" t="s">
        <v>115</v>
      </c>
      <c r="AU143" s="196" t="s">
        <v>80</v>
      </c>
      <c r="AY143" s="13" t="s">
        <v>121</v>
      </c>
      <c r="BE143" s="197">
        <f>IF(N143="základní",J143,0)</f>
        <v>172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80</v>
      </c>
      <c r="BK143" s="197">
        <f>ROUND(I143*H143,2)</f>
        <v>172</v>
      </c>
      <c r="BL143" s="13" t="s">
        <v>122</v>
      </c>
      <c r="BM143" s="196" t="s">
        <v>281</v>
      </c>
    </row>
    <row r="144" s="2" customFormat="1">
      <c r="A144" s="28"/>
      <c r="B144" s="29"/>
      <c r="C144" s="30"/>
      <c r="D144" s="198" t="s">
        <v>124</v>
      </c>
      <c r="E144" s="30"/>
      <c r="F144" s="199" t="s">
        <v>391</v>
      </c>
      <c r="G144" s="30"/>
      <c r="H144" s="30"/>
      <c r="I144" s="30"/>
      <c r="J144" s="30"/>
      <c r="K144" s="30"/>
      <c r="L144" s="34"/>
      <c r="M144" s="200"/>
      <c r="N144" s="201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124</v>
      </c>
      <c r="AU144" s="13" t="s">
        <v>80</v>
      </c>
    </row>
    <row r="145" s="2" customFormat="1" ht="16.5" customHeight="1">
      <c r="A145" s="28"/>
      <c r="B145" s="29"/>
      <c r="C145" s="185" t="s">
        <v>162</v>
      </c>
      <c r="D145" s="185" t="s">
        <v>115</v>
      </c>
      <c r="E145" s="186" t="s">
        <v>393</v>
      </c>
      <c r="F145" s="187" t="s">
        <v>394</v>
      </c>
      <c r="G145" s="188" t="s">
        <v>191</v>
      </c>
      <c r="H145" s="189">
        <v>10</v>
      </c>
      <c r="I145" s="190">
        <v>17.899999999999999</v>
      </c>
      <c r="J145" s="190">
        <f>ROUND(I145*H145,2)</f>
        <v>179</v>
      </c>
      <c r="K145" s="187" t="s">
        <v>1</v>
      </c>
      <c r="L145" s="191"/>
      <c r="M145" s="192" t="s">
        <v>1</v>
      </c>
      <c r="N145" s="193" t="s">
        <v>37</v>
      </c>
      <c r="O145" s="194">
        <v>0</v>
      </c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6" t="s">
        <v>120</v>
      </c>
      <c r="AT145" s="196" t="s">
        <v>115</v>
      </c>
      <c r="AU145" s="196" t="s">
        <v>80</v>
      </c>
      <c r="AY145" s="13" t="s">
        <v>121</v>
      </c>
      <c r="BE145" s="197">
        <f>IF(N145="základní",J145,0)</f>
        <v>179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80</v>
      </c>
      <c r="BK145" s="197">
        <f>ROUND(I145*H145,2)</f>
        <v>179</v>
      </c>
      <c r="BL145" s="13" t="s">
        <v>122</v>
      </c>
      <c r="BM145" s="196" t="s">
        <v>224</v>
      </c>
    </row>
    <row r="146" s="2" customFormat="1">
      <c r="A146" s="28"/>
      <c r="B146" s="29"/>
      <c r="C146" s="30"/>
      <c r="D146" s="198" t="s">
        <v>124</v>
      </c>
      <c r="E146" s="30"/>
      <c r="F146" s="199" t="s">
        <v>394</v>
      </c>
      <c r="G146" s="30"/>
      <c r="H146" s="30"/>
      <c r="I146" s="30"/>
      <c r="J146" s="30"/>
      <c r="K146" s="30"/>
      <c r="L146" s="34"/>
      <c r="M146" s="200"/>
      <c r="N146" s="201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124</v>
      </c>
      <c r="AU146" s="13" t="s">
        <v>80</v>
      </c>
    </row>
    <row r="147" s="2" customFormat="1" ht="16.5" customHeight="1">
      <c r="A147" s="28"/>
      <c r="B147" s="29"/>
      <c r="C147" s="185" t="s">
        <v>166</v>
      </c>
      <c r="D147" s="185" t="s">
        <v>115</v>
      </c>
      <c r="E147" s="186" t="s">
        <v>396</v>
      </c>
      <c r="F147" s="187" t="s">
        <v>397</v>
      </c>
      <c r="G147" s="188" t="s">
        <v>191</v>
      </c>
      <c r="H147" s="189">
        <v>10</v>
      </c>
      <c r="I147" s="190">
        <v>16.399999999999999</v>
      </c>
      <c r="J147" s="190">
        <f>ROUND(I147*H147,2)</f>
        <v>164</v>
      </c>
      <c r="K147" s="187" t="s">
        <v>1</v>
      </c>
      <c r="L147" s="191"/>
      <c r="M147" s="192" t="s">
        <v>1</v>
      </c>
      <c r="N147" s="193" t="s">
        <v>37</v>
      </c>
      <c r="O147" s="194">
        <v>0</v>
      </c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96" t="s">
        <v>120</v>
      </c>
      <c r="AT147" s="196" t="s">
        <v>115</v>
      </c>
      <c r="AU147" s="196" t="s">
        <v>80</v>
      </c>
      <c r="AY147" s="13" t="s">
        <v>121</v>
      </c>
      <c r="BE147" s="197">
        <f>IF(N147="základní",J147,0)</f>
        <v>164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80</v>
      </c>
      <c r="BK147" s="197">
        <f>ROUND(I147*H147,2)</f>
        <v>164</v>
      </c>
      <c r="BL147" s="13" t="s">
        <v>122</v>
      </c>
      <c r="BM147" s="196" t="s">
        <v>219</v>
      </c>
    </row>
    <row r="148" s="2" customFormat="1">
      <c r="A148" s="28"/>
      <c r="B148" s="29"/>
      <c r="C148" s="30"/>
      <c r="D148" s="198" t="s">
        <v>124</v>
      </c>
      <c r="E148" s="30"/>
      <c r="F148" s="199" t="s">
        <v>397</v>
      </c>
      <c r="G148" s="30"/>
      <c r="H148" s="30"/>
      <c r="I148" s="30"/>
      <c r="J148" s="30"/>
      <c r="K148" s="30"/>
      <c r="L148" s="34"/>
      <c r="M148" s="200"/>
      <c r="N148" s="201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124</v>
      </c>
      <c r="AU148" s="13" t="s">
        <v>80</v>
      </c>
    </row>
    <row r="149" s="2" customFormat="1" ht="16.5" customHeight="1">
      <c r="A149" s="28"/>
      <c r="B149" s="29"/>
      <c r="C149" s="185" t="s">
        <v>195</v>
      </c>
      <c r="D149" s="185" t="s">
        <v>115</v>
      </c>
      <c r="E149" s="186" t="s">
        <v>399</v>
      </c>
      <c r="F149" s="187" t="s">
        <v>480</v>
      </c>
      <c r="G149" s="188" t="s">
        <v>191</v>
      </c>
      <c r="H149" s="189">
        <v>10</v>
      </c>
      <c r="I149" s="190">
        <v>6.7699999999999996</v>
      </c>
      <c r="J149" s="190">
        <f>ROUND(I149*H149,2)</f>
        <v>67.700000000000003</v>
      </c>
      <c r="K149" s="187" t="s">
        <v>401</v>
      </c>
      <c r="L149" s="191"/>
      <c r="M149" s="192" t="s">
        <v>1</v>
      </c>
      <c r="N149" s="193" t="s">
        <v>37</v>
      </c>
      <c r="O149" s="194">
        <v>0</v>
      </c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6" t="s">
        <v>120</v>
      </c>
      <c r="AT149" s="196" t="s">
        <v>115</v>
      </c>
      <c r="AU149" s="196" t="s">
        <v>80</v>
      </c>
      <c r="AY149" s="13" t="s">
        <v>121</v>
      </c>
      <c r="BE149" s="197">
        <f>IF(N149="základní",J149,0)</f>
        <v>67.700000000000003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80</v>
      </c>
      <c r="BK149" s="197">
        <f>ROUND(I149*H149,2)</f>
        <v>67.700000000000003</v>
      </c>
      <c r="BL149" s="13" t="s">
        <v>122</v>
      </c>
      <c r="BM149" s="196" t="s">
        <v>481</v>
      </c>
    </row>
    <row r="150" s="2" customFormat="1">
      <c r="A150" s="28"/>
      <c r="B150" s="29"/>
      <c r="C150" s="30"/>
      <c r="D150" s="198" t="s">
        <v>124</v>
      </c>
      <c r="E150" s="30"/>
      <c r="F150" s="199" t="s">
        <v>403</v>
      </c>
      <c r="G150" s="30"/>
      <c r="H150" s="30"/>
      <c r="I150" s="30"/>
      <c r="J150" s="30"/>
      <c r="K150" s="30"/>
      <c r="L150" s="34"/>
      <c r="M150" s="200"/>
      <c r="N150" s="201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124</v>
      </c>
      <c r="AU150" s="13" t="s">
        <v>80</v>
      </c>
    </row>
    <row r="151" s="2" customFormat="1" ht="16.5" customHeight="1">
      <c r="A151" s="28"/>
      <c r="B151" s="29"/>
      <c r="C151" s="185" t="s">
        <v>8</v>
      </c>
      <c r="D151" s="185" t="s">
        <v>115</v>
      </c>
      <c r="E151" s="186" t="s">
        <v>404</v>
      </c>
      <c r="F151" s="187" t="s">
        <v>405</v>
      </c>
      <c r="G151" s="188" t="s">
        <v>191</v>
      </c>
      <c r="H151" s="189">
        <v>40</v>
      </c>
      <c r="I151" s="190">
        <v>3.23</v>
      </c>
      <c r="J151" s="190">
        <f>ROUND(I151*H151,2)</f>
        <v>129.19999999999999</v>
      </c>
      <c r="K151" s="187" t="s">
        <v>1</v>
      </c>
      <c r="L151" s="191"/>
      <c r="M151" s="192" t="s">
        <v>1</v>
      </c>
      <c r="N151" s="193" t="s">
        <v>37</v>
      </c>
      <c r="O151" s="194">
        <v>0</v>
      </c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96" t="s">
        <v>120</v>
      </c>
      <c r="AT151" s="196" t="s">
        <v>115</v>
      </c>
      <c r="AU151" s="196" t="s">
        <v>80</v>
      </c>
      <c r="AY151" s="13" t="s">
        <v>121</v>
      </c>
      <c r="BE151" s="197">
        <f>IF(N151="základní",J151,0)</f>
        <v>129.19999999999999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80</v>
      </c>
      <c r="BK151" s="197">
        <f>ROUND(I151*H151,2)</f>
        <v>129.19999999999999</v>
      </c>
      <c r="BL151" s="13" t="s">
        <v>122</v>
      </c>
      <c r="BM151" s="196" t="s">
        <v>243</v>
      </c>
    </row>
    <row r="152" s="2" customFormat="1">
      <c r="A152" s="28"/>
      <c r="B152" s="29"/>
      <c r="C152" s="30"/>
      <c r="D152" s="198" t="s">
        <v>124</v>
      </c>
      <c r="E152" s="30"/>
      <c r="F152" s="199" t="s">
        <v>405</v>
      </c>
      <c r="G152" s="30"/>
      <c r="H152" s="30"/>
      <c r="I152" s="30"/>
      <c r="J152" s="30"/>
      <c r="K152" s="30"/>
      <c r="L152" s="34"/>
      <c r="M152" s="200"/>
      <c r="N152" s="201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124</v>
      </c>
      <c r="AU152" s="13" t="s">
        <v>80</v>
      </c>
    </row>
    <row r="153" s="2" customFormat="1" ht="16.5" customHeight="1">
      <c r="A153" s="28"/>
      <c r="B153" s="29"/>
      <c r="C153" s="185" t="s">
        <v>177</v>
      </c>
      <c r="D153" s="185" t="s">
        <v>115</v>
      </c>
      <c r="E153" s="186" t="s">
        <v>407</v>
      </c>
      <c r="F153" s="187" t="s">
        <v>408</v>
      </c>
      <c r="G153" s="188" t="s">
        <v>191</v>
      </c>
      <c r="H153" s="189">
        <v>20</v>
      </c>
      <c r="I153" s="190">
        <v>24.300000000000001</v>
      </c>
      <c r="J153" s="190">
        <f>ROUND(I153*H153,2)</f>
        <v>486</v>
      </c>
      <c r="K153" s="187" t="s">
        <v>1</v>
      </c>
      <c r="L153" s="191"/>
      <c r="M153" s="192" t="s">
        <v>1</v>
      </c>
      <c r="N153" s="193" t="s">
        <v>37</v>
      </c>
      <c r="O153" s="194">
        <v>0</v>
      </c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96" t="s">
        <v>120</v>
      </c>
      <c r="AT153" s="196" t="s">
        <v>115</v>
      </c>
      <c r="AU153" s="196" t="s">
        <v>80</v>
      </c>
      <c r="AY153" s="13" t="s">
        <v>121</v>
      </c>
      <c r="BE153" s="197">
        <f>IF(N153="základní",J153,0)</f>
        <v>486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3" t="s">
        <v>80</v>
      </c>
      <c r="BK153" s="197">
        <f>ROUND(I153*H153,2)</f>
        <v>486</v>
      </c>
      <c r="BL153" s="13" t="s">
        <v>122</v>
      </c>
      <c r="BM153" s="196" t="s">
        <v>254</v>
      </c>
    </row>
    <row r="154" s="2" customFormat="1">
      <c r="A154" s="28"/>
      <c r="B154" s="29"/>
      <c r="C154" s="30"/>
      <c r="D154" s="198" t="s">
        <v>124</v>
      </c>
      <c r="E154" s="30"/>
      <c r="F154" s="199" t="s">
        <v>408</v>
      </c>
      <c r="G154" s="30"/>
      <c r="H154" s="30"/>
      <c r="I154" s="30"/>
      <c r="J154" s="30"/>
      <c r="K154" s="30"/>
      <c r="L154" s="34"/>
      <c r="M154" s="200"/>
      <c r="N154" s="201"/>
      <c r="O154" s="80"/>
      <c r="P154" s="80"/>
      <c r="Q154" s="80"/>
      <c r="R154" s="80"/>
      <c r="S154" s="80"/>
      <c r="T154" s="81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3" t="s">
        <v>124</v>
      </c>
      <c r="AU154" s="13" t="s">
        <v>80</v>
      </c>
    </row>
    <row r="155" s="11" customFormat="1" ht="25.92" customHeight="1">
      <c r="A155" s="11"/>
      <c r="B155" s="202"/>
      <c r="C155" s="203"/>
      <c r="D155" s="204" t="s">
        <v>71</v>
      </c>
      <c r="E155" s="205" t="s">
        <v>410</v>
      </c>
      <c r="F155" s="205" t="s">
        <v>411</v>
      </c>
      <c r="G155" s="203"/>
      <c r="H155" s="203"/>
      <c r="I155" s="203"/>
      <c r="J155" s="206">
        <f>BK155</f>
        <v>13927.200000000001</v>
      </c>
      <c r="K155" s="203"/>
      <c r="L155" s="207"/>
      <c r="M155" s="208"/>
      <c r="N155" s="209"/>
      <c r="O155" s="209"/>
      <c r="P155" s="210">
        <f>SUM(P156:P183)</f>
        <v>0</v>
      </c>
      <c r="Q155" s="209"/>
      <c r="R155" s="210">
        <f>SUM(R156:R183)</f>
        <v>0</v>
      </c>
      <c r="S155" s="209"/>
      <c r="T155" s="211">
        <f>SUM(T156:T183)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12" t="s">
        <v>80</v>
      </c>
      <c r="AT155" s="213" t="s">
        <v>71</v>
      </c>
      <c r="AU155" s="213" t="s">
        <v>72</v>
      </c>
      <c r="AY155" s="212" t="s">
        <v>121</v>
      </c>
      <c r="BK155" s="214">
        <f>SUM(BK156:BK183)</f>
        <v>13927.200000000001</v>
      </c>
    </row>
    <row r="156" s="2" customFormat="1" ht="37.8" customHeight="1">
      <c r="A156" s="28"/>
      <c r="B156" s="29"/>
      <c r="C156" s="215" t="s">
        <v>181</v>
      </c>
      <c r="D156" s="215" t="s">
        <v>188</v>
      </c>
      <c r="E156" s="216" t="s">
        <v>412</v>
      </c>
      <c r="F156" s="217" t="s">
        <v>413</v>
      </c>
      <c r="G156" s="218" t="s">
        <v>118</v>
      </c>
      <c r="H156" s="219">
        <v>2</v>
      </c>
      <c r="I156" s="220">
        <v>196</v>
      </c>
      <c r="J156" s="220">
        <f>ROUND(I156*H156,2)</f>
        <v>392</v>
      </c>
      <c r="K156" s="217" t="s">
        <v>1</v>
      </c>
      <c r="L156" s="34"/>
      <c r="M156" s="221" t="s">
        <v>1</v>
      </c>
      <c r="N156" s="222" t="s">
        <v>37</v>
      </c>
      <c r="O156" s="194">
        <v>0</v>
      </c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96" t="s">
        <v>122</v>
      </c>
      <c r="AT156" s="196" t="s">
        <v>188</v>
      </c>
      <c r="AU156" s="196" t="s">
        <v>80</v>
      </c>
      <c r="AY156" s="13" t="s">
        <v>121</v>
      </c>
      <c r="BE156" s="197">
        <f>IF(N156="základní",J156,0)</f>
        <v>392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80</v>
      </c>
      <c r="BK156" s="197">
        <f>ROUND(I156*H156,2)</f>
        <v>392</v>
      </c>
      <c r="BL156" s="13" t="s">
        <v>122</v>
      </c>
      <c r="BM156" s="196" t="s">
        <v>262</v>
      </c>
    </row>
    <row r="157" s="2" customFormat="1">
      <c r="A157" s="28"/>
      <c r="B157" s="29"/>
      <c r="C157" s="30"/>
      <c r="D157" s="198" t="s">
        <v>124</v>
      </c>
      <c r="E157" s="30"/>
      <c r="F157" s="199" t="s">
        <v>413</v>
      </c>
      <c r="G157" s="30"/>
      <c r="H157" s="30"/>
      <c r="I157" s="30"/>
      <c r="J157" s="30"/>
      <c r="K157" s="30"/>
      <c r="L157" s="34"/>
      <c r="M157" s="200"/>
      <c r="N157" s="201"/>
      <c r="O157" s="80"/>
      <c r="P157" s="80"/>
      <c r="Q157" s="80"/>
      <c r="R157" s="80"/>
      <c r="S157" s="80"/>
      <c r="T157" s="8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3" t="s">
        <v>124</v>
      </c>
      <c r="AU157" s="13" t="s">
        <v>80</v>
      </c>
    </row>
    <row r="158" s="2" customFormat="1" ht="16.5" customHeight="1">
      <c r="A158" s="28"/>
      <c r="B158" s="29"/>
      <c r="C158" s="215" t="s">
        <v>266</v>
      </c>
      <c r="D158" s="215" t="s">
        <v>188</v>
      </c>
      <c r="E158" s="216" t="s">
        <v>414</v>
      </c>
      <c r="F158" s="217" t="s">
        <v>415</v>
      </c>
      <c r="G158" s="218" t="s">
        <v>118</v>
      </c>
      <c r="H158" s="219">
        <v>2</v>
      </c>
      <c r="I158" s="220">
        <v>73.099999999999994</v>
      </c>
      <c r="J158" s="220">
        <f>ROUND(I158*H158,2)</f>
        <v>146.19999999999999</v>
      </c>
      <c r="K158" s="217" t="s">
        <v>1</v>
      </c>
      <c r="L158" s="34"/>
      <c r="M158" s="221" t="s">
        <v>1</v>
      </c>
      <c r="N158" s="222" t="s">
        <v>37</v>
      </c>
      <c r="O158" s="194">
        <v>0</v>
      </c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96" t="s">
        <v>122</v>
      </c>
      <c r="AT158" s="196" t="s">
        <v>188</v>
      </c>
      <c r="AU158" s="196" t="s">
        <v>80</v>
      </c>
      <c r="AY158" s="13" t="s">
        <v>121</v>
      </c>
      <c r="BE158" s="197">
        <f>IF(N158="základní",J158,0)</f>
        <v>146.19999999999999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80</v>
      </c>
      <c r="BK158" s="197">
        <f>ROUND(I158*H158,2)</f>
        <v>146.19999999999999</v>
      </c>
      <c r="BL158" s="13" t="s">
        <v>122</v>
      </c>
      <c r="BM158" s="196" t="s">
        <v>308</v>
      </c>
    </row>
    <row r="159" s="2" customFormat="1">
      <c r="A159" s="28"/>
      <c r="B159" s="29"/>
      <c r="C159" s="30"/>
      <c r="D159" s="198" t="s">
        <v>124</v>
      </c>
      <c r="E159" s="30"/>
      <c r="F159" s="199" t="s">
        <v>415</v>
      </c>
      <c r="G159" s="30"/>
      <c r="H159" s="30"/>
      <c r="I159" s="30"/>
      <c r="J159" s="30"/>
      <c r="K159" s="30"/>
      <c r="L159" s="34"/>
      <c r="M159" s="200"/>
      <c r="N159" s="201"/>
      <c r="O159" s="80"/>
      <c r="P159" s="80"/>
      <c r="Q159" s="80"/>
      <c r="R159" s="80"/>
      <c r="S159" s="80"/>
      <c r="T159" s="81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3" t="s">
        <v>124</v>
      </c>
      <c r="AU159" s="13" t="s">
        <v>80</v>
      </c>
    </row>
    <row r="160" s="2" customFormat="1" ht="66.75" customHeight="1">
      <c r="A160" s="28"/>
      <c r="B160" s="29"/>
      <c r="C160" s="215" t="s">
        <v>270</v>
      </c>
      <c r="D160" s="215" t="s">
        <v>188</v>
      </c>
      <c r="E160" s="216" t="s">
        <v>416</v>
      </c>
      <c r="F160" s="217" t="s">
        <v>417</v>
      </c>
      <c r="G160" s="218" t="s">
        <v>118</v>
      </c>
      <c r="H160" s="219">
        <v>1</v>
      </c>
      <c r="I160" s="220">
        <v>1460</v>
      </c>
      <c r="J160" s="220">
        <f>ROUND(I160*H160,2)</f>
        <v>1460</v>
      </c>
      <c r="K160" s="217" t="s">
        <v>1</v>
      </c>
      <c r="L160" s="34"/>
      <c r="M160" s="221" t="s">
        <v>1</v>
      </c>
      <c r="N160" s="222" t="s">
        <v>37</v>
      </c>
      <c r="O160" s="194">
        <v>0</v>
      </c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96" t="s">
        <v>122</v>
      </c>
      <c r="AT160" s="196" t="s">
        <v>188</v>
      </c>
      <c r="AU160" s="196" t="s">
        <v>80</v>
      </c>
      <c r="AY160" s="13" t="s">
        <v>121</v>
      </c>
      <c r="BE160" s="197">
        <f>IF(N160="základní",J160,0)</f>
        <v>1460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80</v>
      </c>
      <c r="BK160" s="197">
        <f>ROUND(I160*H160,2)</f>
        <v>1460</v>
      </c>
      <c r="BL160" s="13" t="s">
        <v>122</v>
      </c>
      <c r="BM160" s="196" t="s">
        <v>294</v>
      </c>
    </row>
    <row r="161" s="2" customFormat="1">
      <c r="A161" s="28"/>
      <c r="B161" s="29"/>
      <c r="C161" s="30"/>
      <c r="D161" s="198" t="s">
        <v>124</v>
      </c>
      <c r="E161" s="30"/>
      <c r="F161" s="199" t="s">
        <v>417</v>
      </c>
      <c r="G161" s="30"/>
      <c r="H161" s="30"/>
      <c r="I161" s="30"/>
      <c r="J161" s="30"/>
      <c r="K161" s="30"/>
      <c r="L161" s="34"/>
      <c r="M161" s="200"/>
      <c r="N161" s="201"/>
      <c r="O161" s="80"/>
      <c r="P161" s="80"/>
      <c r="Q161" s="80"/>
      <c r="R161" s="80"/>
      <c r="S161" s="80"/>
      <c r="T161" s="81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3" t="s">
        <v>124</v>
      </c>
      <c r="AU161" s="13" t="s">
        <v>80</v>
      </c>
    </row>
    <row r="162" s="2" customFormat="1" ht="66.75" customHeight="1">
      <c r="A162" s="28"/>
      <c r="B162" s="29"/>
      <c r="C162" s="215" t="s">
        <v>274</v>
      </c>
      <c r="D162" s="215" t="s">
        <v>188</v>
      </c>
      <c r="E162" s="216" t="s">
        <v>418</v>
      </c>
      <c r="F162" s="217" t="s">
        <v>419</v>
      </c>
      <c r="G162" s="218" t="s">
        <v>118</v>
      </c>
      <c r="H162" s="219">
        <v>1</v>
      </c>
      <c r="I162" s="220">
        <v>3030</v>
      </c>
      <c r="J162" s="220">
        <f>ROUND(I162*H162,2)</f>
        <v>3030</v>
      </c>
      <c r="K162" s="217" t="s">
        <v>1</v>
      </c>
      <c r="L162" s="34"/>
      <c r="M162" s="221" t="s">
        <v>1</v>
      </c>
      <c r="N162" s="222" t="s">
        <v>37</v>
      </c>
      <c r="O162" s="194">
        <v>0</v>
      </c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6" t="s">
        <v>122</v>
      </c>
      <c r="AT162" s="196" t="s">
        <v>188</v>
      </c>
      <c r="AU162" s="196" t="s">
        <v>80</v>
      </c>
      <c r="AY162" s="13" t="s">
        <v>121</v>
      </c>
      <c r="BE162" s="197">
        <f>IF(N162="základní",J162,0)</f>
        <v>3030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80</v>
      </c>
      <c r="BK162" s="197">
        <f>ROUND(I162*H162,2)</f>
        <v>3030</v>
      </c>
      <c r="BL162" s="13" t="s">
        <v>122</v>
      </c>
      <c r="BM162" s="196" t="s">
        <v>299</v>
      </c>
    </row>
    <row r="163" s="2" customFormat="1">
      <c r="A163" s="28"/>
      <c r="B163" s="29"/>
      <c r="C163" s="30"/>
      <c r="D163" s="198" t="s">
        <v>124</v>
      </c>
      <c r="E163" s="30"/>
      <c r="F163" s="199" t="s">
        <v>420</v>
      </c>
      <c r="G163" s="30"/>
      <c r="H163" s="30"/>
      <c r="I163" s="30"/>
      <c r="J163" s="30"/>
      <c r="K163" s="30"/>
      <c r="L163" s="34"/>
      <c r="M163" s="200"/>
      <c r="N163" s="201"/>
      <c r="O163" s="80"/>
      <c r="P163" s="80"/>
      <c r="Q163" s="80"/>
      <c r="R163" s="80"/>
      <c r="S163" s="80"/>
      <c r="T163" s="8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3" t="s">
        <v>124</v>
      </c>
      <c r="AU163" s="13" t="s">
        <v>80</v>
      </c>
    </row>
    <row r="164" s="2" customFormat="1" ht="37.8" customHeight="1">
      <c r="A164" s="28"/>
      <c r="B164" s="29"/>
      <c r="C164" s="215" t="s">
        <v>281</v>
      </c>
      <c r="D164" s="215" t="s">
        <v>188</v>
      </c>
      <c r="E164" s="216" t="s">
        <v>421</v>
      </c>
      <c r="F164" s="217" t="s">
        <v>422</v>
      </c>
      <c r="G164" s="218" t="s">
        <v>118</v>
      </c>
      <c r="H164" s="219">
        <v>1</v>
      </c>
      <c r="I164" s="220">
        <v>200</v>
      </c>
      <c r="J164" s="220">
        <f>ROUND(I164*H164,2)</f>
        <v>200</v>
      </c>
      <c r="K164" s="217" t="s">
        <v>1</v>
      </c>
      <c r="L164" s="34"/>
      <c r="M164" s="221" t="s">
        <v>1</v>
      </c>
      <c r="N164" s="222" t="s">
        <v>37</v>
      </c>
      <c r="O164" s="194">
        <v>0</v>
      </c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96" t="s">
        <v>122</v>
      </c>
      <c r="AT164" s="196" t="s">
        <v>188</v>
      </c>
      <c r="AU164" s="196" t="s">
        <v>80</v>
      </c>
      <c r="AY164" s="13" t="s">
        <v>121</v>
      </c>
      <c r="BE164" s="197">
        <f>IF(N164="základní",J164,0)</f>
        <v>200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80</v>
      </c>
      <c r="BK164" s="197">
        <f>ROUND(I164*H164,2)</f>
        <v>200</v>
      </c>
      <c r="BL164" s="13" t="s">
        <v>122</v>
      </c>
      <c r="BM164" s="196" t="s">
        <v>209</v>
      </c>
    </row>
    <row r="165" s="2" customFormat="1">
      <c r="A165" s="28"/>
      <c r="B165" s="29"/>
      <c r="C165" s="30"/>
      <c r="D165" s="198" t="s">
        <v>124</v>
      </c>
      <c r="E165" s="30"/>
      <c r="F165" s="199" t="s">
        <v>422</v>
      </c>
      <c r="G165" s="30"/>
      <c r="H165" s="30"/>
      <c r="I165" s="30"/>
      <c r="J165" s="30"/>
      <c r="K165" s="30"/>
      <c r="L165" s="34"/>
      <c r="M165" s="200"/>
      <c r="N165" s="201"/>
      <c r="O165" s="80"/>
      <c r="P165" s="80"/>
      <c r="Q165" s="80"/>
      <c r="R165" s="80"/>
      <c r="S165" s="80"/>
      <c r="T165" s="81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3" t="s">
        <v>124</v>
      </c>
      <c r="AU165" s="13" t="s">
        <v>80</v>
      </c>
    </row>
    <row r="166" s="2" customFormat="1" ht="16.5" customHeight="1">
      <c r="A166" s="28"/>
      <c r="B166" s="29"/>
      <c r="C166" s="215" t="s">
        <v>285</v>
      </c>
      <c r="D166" s="215" t="s">
        <v>188</v>
      </c>
      <c r="E166" s="216" t="s">
        <v>423</v>
      </c>
      <c r="F166" s="217" t="s">
        <v>424</v>
      </c>
      <c r="G166" s="218" t="s">
        <v>118</v>
      </c>
      <c r="H166" s="219">
        <v>1</v>
      </c>
      <c r="I166" s="220">
        <v>394</v>
      </c>
      <c r="J166" s="220">
        <f>ROUND(I166*H166,2)</f>
        <v>394</v>
      </c>
      <c r="K166" s="217" t="s">
        <v>1</v>
      </c>
      <c r="L166" s="34"/>
      <c r="M166" s="221" t="s">
        <v>1</v>
      </c>
      <c r="N166" s="222" t="s">
        <v>37</v>
      </c>
      <c r="O166" s="194">
        <v>0</v>
      </c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96" t="s">
        <v>122</v>
      </c>
      <c r="AT166" s="196" t="s">
        <v>188</v>
      </c>
      <c r="AU166" s="196" t="s">
        <v>80</v>
      </c>
      <c r="AY166" s="13" t="s">
        <v>121</v>
      </c>
      <c r="BE166" s="197">
        <f>IF(N166="základní",J166,0)</f>
        <v>394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80</v>
      </c>
      <c r="BK166" s="197">
        <f>ROUND(I166*H166,2)</f>
        <v>394</v>
      </c>
      <c r="BL166" s="13" t="s">
        <v>122</v>
      </c>
      <c r="BM166" s="196" t="s">
        <v>321</v>
      </c>
    </row>
    <row r="167" s="2" customFormat="1">
      <c r="A167" s="28"/>
      <c r="B167" s="29"/>
      <c r="C167" s="30"/>
      <c r="D167" s="198" t="s">
        <v>124</v>
      </c>
      <c r="E167" s="30"/>
      <c r="F167" s="199" t="s">
        <v>424</v>
      </c>
      <c r="G167" s="30"/>
      <c r="H167" s="30"/>
      <c r="I167" s="30"/>
      <c r="J167" s="30"/>
      <c r="K167" s="30"/>
      <c r="L167" s="34"/>
      <c r="M167" s="200"/>
      <c r="N167" s="201"/>
      <c r="O167" s="80"/>
      <c r="P167" s="80"/>
      <c r="Q167" s="80"/>
      <c r="R167" s="80"/>
      <c r="S167" s="80"/>
      <c r="T167" s="8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3" t="s">
        <v>124</v>
      </c>
      <c r="AU167" s="13" t="s">
        <v>80</v>
      </c>
    </row>
    <row r="168" s="2" customFormat="1" ht="16.5" customHeight="1">
      <c r="A168" s="28"/>
      <c r="B168" s="29"/>
      <c r="C168" s="215" t="s">
        <v>224</v>
      </c>
      <c r="D168" s="215" t="s">
        <v>188</v>
      </c>
      <c r="E168" s="216" t="s">
        <v>425</v>
      </c>
      <c r="F168" s="217" t="s">
        <v>426</v>
      </c>
      <c r="G168" s="218" t="s">
        <v>118</v>
      </c>
      <c r="H168" s="219">
        <v>1</v>
      </c>
      <c r="I168" s="220">
        <v>312</v>
      </c>
      <c r="J168" s="220">
        <f>ROUND(I168*H168,2)</f>
        <v>312</v>
      </c>
      <c r="K168" s="217" t="s">
        <v>1</v>
      </c>
      <c r="L168" s="34"/>
      <c r="M168" s="221" t="s">
        <v>1</v>
      </c>
      <c r="N168" s="222" t="s">
        <v>37</v>
      </c>
      <c r="O168" s="194">
        <v>0</v>
      </c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96" t="s">
        <v>122</v>
      </c>
      <c r="AT168" s="196" t="s">
        <v>188</v>
      </c>
      <c r="AU168" s="196" t="s">
        <v>80</v>
      </c>
      <c r="AY168" s="13" t="s">
        <v>121</v>
      </c>
      <c r="BE168" s="197">
        <f>IF(N168="základní",J168,0)</f>
        <v>312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80</v>
      </c>
      <c r="BK168" s="197">
        <f>ROUND(I168*H168,2)</f>
        <v>312</v>
      </c>
      <c r="BL168" s="13" t="s">
        <v>122</v>
      </c>
      <c r="BM168" s="196" t="s">
        <v>332</v>
      </c>
    </row>
    <row r="169" s="2" customFormat="1">
      <c r="A169" s="28"/>
      <c r="B169" s="29"/>
      <c r="C169" s="30"/>
      <c r="D169" s="198" t="s">
        <v>124</v>
      </c>
      <c r="E169" s="30"/>
      <c r="F169" s="199" t="s">
        <v>426</v>
      </c>
      <c r="G169" s="30"/>
      <c r="H169" s="30"/>
      <c r="I169" s="30"/>
      <c r="J169" s="30"/>
      <c r="K169" s="30"/>
      <c r="L169" s="34"/>
      <c r="M169" s="200"/>
      <c r="N169" s="201"/>
      <c r="O169" s="80"/>
      <c r="P169" s="80"/>
      <c r="Q169" s="80"/>
      <c r="R169" s="80"/>
      <c r="S169" s="80"/>
      <c r="T169" s="8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3" t="s">
        <v>124</v>
      </c>
      <c r="AU169" s="13" t="s">
        <v>80</v>
      </c>
    </row>
    <row r="170" s="2" customFormat="1" ht="16.5" customHeight="1">
      <c r="A170" s="28"/>
      <c r="B170" s="29"/>
      <c r="C170" s="215" t="s">
        <v>214</v>
      </c>
      <c r="D170" s="215" t="s">
        <v>188</v>
      </c>
      <c r="E170" s="216" t="s">
        <v>427</v>
      </c>
      <c r="F170" s="217" t="s">
        <v>428</v>
      </c>
      <c r="G170" s="218" t="s">
        <v>118</v>
      </c>
      <c r="H170" s="219">
        <v>2</v>
      </c>
      <c r="I170" s="220">
        <v>582</v>
      </c>
      <c r="J170" s="220">
        <f>ROUND(I170*H170,2)</f>
        <v>1164</v>
      </c>
      <c r="K170" s="217" t="s">
        <v>1</v>
      </c>
      <c r="L170" s="34"/>
      <c r="M170" s="221" t="s">
        <v>1</v>
      </c>
      <c r="N170" s="222" t="s">
        <v>37</v>
      </c>
      <c r="O170" s="194">
        <v>0</v>
      </c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96" t="s">
        <v>122</v>
      </c>
      <c r="AT170" s="196" t="s">
        <v>188</v>
      </c>
      <c r="AU170" s="196" t="s">
        <v>80</v>
      </c>
      <c r="AY170" s="13" t="s">
        <v>121</v>
      </c>
      <c r="BE170" s="197">
        <f>IF(N170="základní",J170,0)</f>
        <v>1164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80</v>
      </c>
      <c r="BK170" s="197">
        <f>ROUND(I170*H170,2)</f>
        <v>1164</v>
      </c>
      <c r="BL170" s="13" t="s">
        <v>122</v>
      </c>
      <c r="BM170" s="196" t="s">
        <v>187</v>
      </c>
    </row>
    <row r="171" s="2" customFormat="1">
      <c r="A171" s="28"/>
      <c r="B171" s="29"/>
      <c r="C171" s="30"/>
      <c r="D171" s="198" t="s">
        <v>124</v>
      </c>
      <c r="E171" s="30"/>
      <c r="F171" s="199" t="s">
        <v>428</v>
      </c>
      <c r="G171" s="30"/>
      <c r="H171" s="30"/>
      <c r="I171" s="30"/>
      <c r="J171" s="30"/>
      <c r="K171" s="30"/>
      <c r="L171" s="34"/>
      <c r="M171" s="200"/>
      <c r="N171" s="201"/>
      <c r="O171" s="80"/>
      <c r="P171" s="80"/>
      <c r="Q171" s="80"/>
      <c r="R171" s="80"/>
      <c r="S171" s="80"/>
      <c r="T171" s="81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3" t="s">
        <v>124</v>
      </c>
      <c r="AU171" s="13" t="s">
        <v>80</v>
      </c>
    </row>
    <row r="172" s="2" customFormat="1" ht="37.8" customHeight="1">
      <c r="A172" s="28"/>
      <c r="B172" s="29"/>
      <c r="C172" s="215" t="s">
        <v>219</v>
      </c>
      <c r="D172" s="215" t="s">
        <v>188</v>
      </c>
      <c r="E172" s="216" t="s">
        <v>429</v>
      </c>
      <c r="F172" s="217" t="s">
        <v>430</v>
      </c>
      <c r="G172" s="218" t="s">
        <v>118</v>
      </c>
      <c r="H172" s="219">
        <v>1</v>
      </c>
      <c r="I172" s="220">
        <v>332</v>
      </c>
      <c r="J172" s="220">
        <f>ROUND(I172*H172,2)</f>
        <v>332</v>
      </c>
      <c r="K172" s="217" t="s">
        <v>1</v>
      </c>
      <c r="L172" s="34"/>
      <c r="M172" s="221" t="s">
        <v>1</v>
      </c>
      <c r="N172" s="222" t="s">
        <v>37</v>
      </c>
      <c r="O172" s="194">
        <v>0</v>
      </c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6" t="s">
        <v>122</v>
      </c>
      <c r="AT172" s="196" t="s">
        <v>188</v>
      </c>
      <c r="AU172" s="196" t="s">
        <v>80</v>
      </c>
      <c r="AY172" s="13" t="s">
        <v>121</v>
      </c>
      <c r="BE172" s="197">
        <f>IF(N172="základní",J172,0)</f>
        <v>332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80</v>
      </c>
      <c r="BK172" s="197">
        <f>ROUND(I172*H172,2)</f>
        <v>332</v>
      </c>
      <c r="BL172" s="13" t="s">
        <v>122</v>
      </c>
      <c r="BM172" s="196" t="s">
        <v>347</v>
      </c>
    </row>
    <row r="173" s="2" customFormat="1">
      <c r="A173" s="28"/>
      <c r="B173" s="29"/>
      <c r="C173" s="30"/>
      <c r="D173" s="198" t="s">
        <v>124</v>
      </c>
      <c r="E173" s="30"/>
      <c r="F173" s="199" t="s">
        <v>430</v>
      </c>
      <c r="G173" s="30"/>
      <c r="H173" s="30"/>
      <c r="I173" s="30"/>
      <c r="J173" s="30"/>
      <c r="K173" s="30"/>
      <c r="L173" s="34"/>
      <c r="M173" s="200"/>
      <c r="N173" s="201"/>
      <c r="O173" s="80"/>
      <c r="P173" s="80"/>
      <c r="Q173" s="80"/>
      <c r="R173" s="80"/>
      <c r="S173" s="80"/>
      <c r="T173" s="8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3" t="s">
        <v>124</v>
      </c>
      <c r="AU173" s="13" t="s">
        <v>80</v>
      </c>
    </row>
    <row r="174" s="2" customFormat="1" ht="66.75" customHeight="1">
      <c r="A174" s="28"/>
      <c r="B174" s="29"/>
      <c r="C174" s="215" t="s">
        <v>229</v>
      </c>
      <c r="D174" s="215" t="s">
        <v>188</v>
      </c>
      <c r="E174" s="216" t="s">
        <v>431</v>
      </c>
      <c r="F174" s="217" t="s">
        <v>432</v>
      </c>
      <c r="G174" s="218" t="s">
        <v>118</v>
      </c>
      <c r="H174" s="219">
        <v>4</v>
      </c>
      <c r="I174" s="220">
        <v>317</v>
      </c>
      <c r="J174" s="220">
        <f>ROUND(I174*H174,2)</f>
        <v>1268</v>
      </c>
      <c r="K174" s="217" t="s">
        <v>1</v>
      </c>
      <c r="L174" s="34"/>
      <c r="M174" s="221" t="s">
        <v>1</v>
      </c>
      <c r="N174" s="222" t="s">
        <v>37</v>
      </c>
      <c r="O174" s="194">
        <v>0</v>
      </c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96" t="s">
        <v>122</v>
      </c>
      <c r="AT174" s="196" t="s">
        <v>188</v>
      </c>
      <c r="AU174" s="196" t="s">
        <v>80</v>
      </c>
      <c r="AY174" s="13" t="s">
        <v>121</v>
      </c>
      <c r="BE174" s="197">
        <f>IF(N174="základní",J174,0)</f>
        <v>1268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3" t="s">
        <v>80</v>
      </c>
      <c r="BK174" s="197">
        <f>ROUND(I174*H174,2)</f>
        <v>1268</v>
      </c>
      <c r="BL174" s="13" t="s">
        <v>122</v>
      </c>
      <c r="BM174" s="196" t="s">
        <v>433</v>
      </c>
    </row>
    <row r="175" s="2" customFormat="1">
      <c r="A175" s="28"/>
      <c r="B175" s="29"/>
      <c r="C175" s="30"/>
      <c r="D175" s="198" t="s">
        <v>124</v>
      </c>
      <c r="E175" s="30"/>
      <c r="F175" s="199" t="s">
        <v>434</v>
      </c>
      <c r="G175" s="30"/>
      <c r="H175" s="30"/>
      <c r="I175" s="30"/>
      <c r="J175" s="30"/>
      <c r="K175" s="30"/>
      <c r="L175" s="34"/>
      <c r="M175" s="200"/>
      <c r="N175" s="201"/>
      <c r="O175" s="80"/>
      <c r="P175" s="80"/>
      <c r="Q175" s="80"/>
      <c r="R175" s="80"/>
      <c r="S175" s="80"/>
      <c r="T175" s="81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3" t="s">
        <v>124</v>
      </c>
      <c r="AU175" s="13" t="s">
        <v>80</v>
      </c>
    </row>
    <row r="176" s="2" customFormat="1" ht="44.25" customHeight="1">
      <c r="A176" s="28"/>
      <c r="B176" s="29"/>
      <c r="C176" s="215" t="s">
        <v>234</v>
      </c>
      <c r="D176" s="215" t="s">
        <v>188</v>
      </c>
      <c r="E176" s="216" t="s">
        <v>435</v>
      </c>
      <c r="F176" s="217" t="s">
        <v>436</v>
      </c>
      <c r="G176" s="218" t="s">
        <v>191</v>
      </c>
      <c r="H176" s="219">
        <v>20</v>
      </c>
      <c r="I176" s="220">
        <v>17.800000000000001</v>
      </c>
      <c r="J176" s="220">
        <f>ROUND(I176*H176,2)</f>
        <v>356</v>
      </c>
      <c r="K176" s="217" t="s">
        <v>1</v>
      </c>
      <c r="L176" s="34"/>
      <c r="M176" s="221" t="s">
        <v>1</v>
      </c>
      <c r="N176" s="222" t="s">
        <v>37</v>
      </c>
      <c r="O176" s="194">
        <v>0</v>
      </c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6" t="s">
        <v>122</v>
      </c>
      <c r="AT176" s="196" t="s">
        <v>188</v>
      </c>
      <c r="AU176" s="196" t="s">
        <v>80</v>
      </c>
      <c r="AY176" s="13" t="s">
        <v>121</v>
      </c>
      <c r="BE176" s="197">
        <f>IF(N176="základní",J176,0)</f>
        <v>356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3" t="s">
        <v>80</v>
      </c>
      <c r="BK176" s="197">
        <f>ROUND(I176*H176,2)</f>
        <v>356</v>
      </c>
      <c r="BL176" s="13" t="s">
        <v>122</v>
      </c>
      <c r="BM176" s="196" t="s">
        <v>437</v>
      </c>
    </row>
    <row r="177" s="2" customFormat="1">
      <c r="A177" s="28"/>
      <c r="B177" s="29"/>
      <c r="C177" s="30"/>
      <c r="D177" s="198" t="s">
        <v>124</v>
      </c>
      <c r="E177" s="30"/>
      <c r="F177" s="199" t="s">
        <v>436</v>
      </c>
      <c r="G177" s="30"/>
      <c r="H177" s="30"/>
      <c r="I177" s="30"/>
      <c r="J177" s="30"/>
      <c r="K177" s="30"/>
      <c r="L177" s="34"/>
      <c r="M177" s="200"/>
      <c r="N177" s="201"/>
      <c r="O177" s="80"/>
      <c r="P177" s="80"/>
      <c r="Q177" s="80"/>
      <c r="R177" s="80"/>
      <c r="S177" s="80"/>
      <c r="T177" s="81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3" t="s">
        <v>124</v>
      </c>
      <c r="AU177" s="13" t="s">
        <v>80</v>
      </c>
    </row>
    <row r="178" s="2" customFormat="1" ht="44.25" customHeight="1">
      <c r="A178" s="28"/>
      <c r="B178" s="29"/>
      <c r="C178" s="215" t="s">
        <v>239</v>
      </c>
      <c r="D178" s="215" t="s">
        <v>188</v>
      </c>
      <c r="E178" s="216" t="s">
        <v>438</v>
      </c>
      <c r="F178" s="217" t="s">
        <v>439</v>
      </c>
      <c r="G178" s="218" t="s">
        <v>118</v>
      </c>
      <c r="H178" s="219">
        <v>1</v>
      </c>
      <c r="I178" s="220">
        <v>893</v>
      </c>
      <c r="J178" s="220">
        <f>ROUND(I178*H178,2)</f>
        <v>893</v>
      </c>
      <c r="K178" s="217" t="s">
        <v>1</v>
      </c>
      <c r="L178" s="34"/>
      <c r="M178" s="221" t="s">
        <v>1</v>
      </c>
      <c r="N178" s="222" t="s">
        <v>37</v>
      </c>
      <c r="O178" s="194">
        <v>0</v>
      </c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96" t="s">
        <v>122</v>
      </c>
      <c r="AT178" s="196" t="s">
        <v>188</v>
      </c>
      <c r="AU178" s="196" t="s">
        <v>80</v>
      </c>
      <c r="AY178" s="13" t="s">
        <v>121</v>
      </c>
      <c r="BE178" s="197">
        <f>IF(N178="základní",J178,0)</f>
        <v>893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3" t="s">
        <v>80</v>
      </c>
      <c r="BK178" s="197">
        <f>ROUND(I178*H178,2)</f>
        <v>893</v>
      </c>
      <c r="BL178" s="13" t="s">
        <v>122</v>
      </c>
      <c r="BM178" s="196" t="s">
        <v>440</v>
      </c>
    </row>
    <row r="179" s="2" customFormat="1">
      <c r="A179" s="28"/>
      <c r="B179" s="29"/>
      <c r="C179" s="30"/>
      <c r="D179" s="198" t="s">
        <v>124</v>
      </c>
      <c r="E179" s="30"/>
      <c r="F179" s="199" t="s">
        <v>439</v>
      </c>
      <c r="G179" s="30"/>
      <c r="H179" s="30"/>
      <c r="I179" s="30"/>
      <c r="J179" s="30"/>
      <c r="K179" s="30"/>
      <c r="L179" s="34"/>
      <c r="M179" s="200"/>
      <c r="N179" s="201"/>
      <c r="O179" s="80"/>
      <c r="P179" s="80"/>
      <c r="Q179" s="80"/>
      <c r="R179" s="80"/>
      <c r="S179" s="80"/>
      <c r="T179" s="81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3" t="s">
        <v>124</v>
      </c>
      <c r="AU179" s="13" t="s">
        <v>80</v>
      </c>
    </row>
    <row r="180" s="2" customFormat="1" ht="62.7" customHeight="1">
      <c r="A180" s="28"/>
      <c r="B180" s="29"/>
      <c r="C180" s="215" t="s">
        <v>243</v>
      </c>
      <c r="D180" s="215" t="s">
        <v>188</v>
      </c>
      <c r="E180" s="216" t="s">
        <v>441</v>
      </c>
      <c r="F180" s="217" t="s">
        <v>442</v>
      </c>
      <c r="G180" s="218" t="s">
        <v>191</v>
      </c>
      <c r="H180" s="219">
        <v>40</v>
      </c>
      <c r="I180" s="220">
        <v>51.899999999999999</v>
      </c>
      <c r="J180" s="220">
        <f>ROUND(I180*H180,2)</f>
        <v>2076</v>
      </c>
      <c r="K180" s="217" t="s">
        <v>1</v>
      </c>
      <c r="L180" s="34"/>
      <c r="M180" s="221" t="s">
        <v>1</v>
      </c>
      <c r="N180" s="222" t="s">
        <v>37</v>
      </c>
      <c r="O180" s="194">
        <v>0</v>
      </c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96" t="s">
        <v>122</v>
      </c>
      <c r="AT180" s="196" t="s">
        <v>188</v>
      </c>
      <c r="AU180" s="196" t="s">
        <v>80</v>
      </c>
      <c r="AY180" s="13" t="s">
        <v>121</v>
      </c>
      <c r="BE180" s="197">
        <f>IF(N180="základní",J180,0)</f>
        <v>2076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3" t="s">
        <v>80</v>
      </c>
      <c r="BK180" s="197">
        <f>ROUND(I180*H180,2)</f>
        <v>2076</v>
      </c>
      <c r="BL180" s="13" t="s">
        <v>122</v>
      </c>
      <c r="BM180" s="196" t="s">
        <v>443</v>
      </c>
    </row>
    <row r="181" s="2" customFormat="1">
      <c r="A181" s="28"/>
      <c r="B181" s="29"/>
      <c r="C181" s="30"/>
      <c r="D181" s="198" t="s">
        <v>124</v>
      </c>
      <c r="E181" s="30"/>
      <c r="F181" s="199" t="s">
        <v>442</v>
      </c>
      <c r="G181" s="30"/>
      <c r="H181" s="30"/>
      <c r="I181" s="30"/>
      <c r="J181" s="30"/>
      <c r="K181" s="30"/>
      <c r="L181" s="34"/>
      <c r="M181" s="200"/>
      <c r="N181" s="201"/>
      <c r="O181" s="80"/>
      <c r="P181" s="80"/>
      <c r="Q181" s="80"/>
      <c r="R181" s="80"/>
      <c r="S181" s="80"/>
      <c r="T181" s="81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3" t="s">
        <v>124</v>
      </c>
      <c r="AU181" s="13" t="s">
        <v>80</v>
      </c>
    </row>
    <row r="182" s="2" customFormat="1" ht="24.15" customHeight="1">
      <c r="A182" s="28"/>
      <c r="B182" s="29"/>
      <c r="C182" s="215" t="s">
        <v>247</v>
      </c>
      <c r="D182" s="215" t="s">
        <v>188</v>
      </c>
      <c r="E182" s="216" t="s">
        <v>444</v>
      </c>
      <c r="F182" s="217" t="s">
        <v>445</v>
      </c>
      <c r="G182" s="218" t="s">
        <v>118</v>
      </c>
      <c r="H182" s="219">
        <v>14</v>
      </c>
      <c r="I182" s="220">
        <v>136</v>
      </c>
      <c r="J182" s="220">
        <f>ROUND(I182*H182,2)</f>
        <v>1904</v>
      </c>
      <c r="K182" s="217" t="s">
        <v>1</v>
      </c>
      <c r="L182" s="34"/>
      <c r="M182" s="221" t="s">
        <v>1</v>
      </c>
      <c r="N182" s="222" t="s">
        <v>37</v>
      </c>
      <c r="O182" s="194">
        <v>0</v>
      </c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96" t="s">
        <v>122</v>
      </c>
      <c r="AT182" s="196" t="s">
        <v>188</v>
      </c>
      <c r="AU182" s="196" t="s">
        <v>80</v>
      </c>
      <c r="AY182" s="13" t="s">
        <v>121</v>
      </c>
      <c r="BE182" s="197">
        <f>IF(N182="základní",J182,0)</f>
        <v>1904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3" t="s">
        <v>80</v>
      </c>
      <c r="BK182" s="197">
        <f>ROUND(I182*H182,2)</f>
        <v>1904</v>
      </c>
      <c r="BL182" s="13" t="s">
        <v>122</v>
      </c>
      <c r="BM182" s="196" t="s">
        <v>446</v>
      </c>
    </row>
    <row r="183" s="2" customFormat="1">
      <c r="A183" s="28"/>
      <c r="B183" s="29"/>
      <c r="C183" s="30"/>
      <c r="D183" s="198" t="s">
        <v>124</v>
      </c>
      <c r="E183" s="30"/>
      <c r="F183" s="199" t="s">
        <v>445</v>
      </c>
      <c r="G183" s="30"/>
      <c r="H183" s="30"/>
      <c r="I183" s="30"/>
      <c r="J183" s="30"/>
      <c r="K183" s="30"/>
      <c r="L183" s="34"/>
      <c r="M183" s="200"/>
      <c r="N183" s="201"/>
      <c r="O183" s="80"/>
      <c r="P183" s="80"/>
      <c r="Q183" s="80"/>
      <c r="R183" s="80"/>
      <c r="S183" s="80"/>
      <c r="T183" s="81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3" t="s">
        <v>124</v>
      </c>
      <c r="AU183" s="13" t="s">
        <v>80</v>
      </c>
    </row>
    <row r="184" s="11" customFormat="1" ht="25.92" customHeight="1">
      <c r="A184" s="11"/>
      <c r="B184" s="202"/>
      <c r="C184" s="203"/>
      <c r="D184" s="204" t="s">
        <v>71</v>
      </c>
      <c r="E184" s="205" t="s">
        <v>447</v>
      </c>
      <c r="F184" s="205" t="s">
        <v>448</v>
      </c>
      <c r="G184" s="203"/>
      <c r="H184" s="203"/>
      <c r="I184" s="203"/>
      <c r="J184" s="206">
        <f>BK184</f>
        <v>4262.8000000000002</v>
      </c>
      <c r="K184" s="203"/>
      <c r="L184" s="207"/>
      <c r="M184" s="208"/>
      <c r="N184" s="209"/>
      <c r="O184" s="209"/>
      <c r="P184" s="210">
        <f>SUM(P185:P196)</f>
        <v>0</v>
      </c>
      <c r="Q184" s="209"/>
      <c r="R184" s="210">
        <f>SUM(R185:R196)</f>
        <v>0</v>
      </c>
      <c r="S184" s="209"/>
      <c r="T184" s="211">
        <f>SUM(T185:T196)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12" t="s">
        <v>80</v>
      </c>
      <c r="AT184" s="213" t="s">
        <v>71</v>
      </c>
      <c r="AU184" s="213" t="s">
        <v>72</v>
      </c>
      <c r="AY184" s="212" t="s">
        <v>121</v>
      </c>
      <c r="BK184" s="214">
        <f>SUM(BK185:BK196)</f>
        <v>4262.8000000000002</v>
      </c>
    </row>
    <row r="185" s="2" customFormat="1" ht="44.25" customHeight="1">
      <c r="A185" s="28"/>
      <c r="B185" s="29"/>
      <c r="C185" s="215" t="s">
        <v>254</v>
      </c>
      <c r="D185" s="215" t="s">
        <v>188</v>
      </c>
      <c r="E185" s="216" t="s">
        <v>449</v>
      </c>
      <c r="F185" s="217" t="s">
        <v>450</v>
      </c>
      <c r="G185" s="218" t="s">
        <v>118</v>
      </c>
      <c r="H185" s="219">
        <v>1</v>
      </c>
      <c r="I185" s="220">
        <v>356</v>
      </c>
      <c r="J185" s="220">
        <f>ROUND(I185*H185,2)</f>
        <v>356</v>
      </c>
      <c r="K185" s="217" t="s">
        <v>1</v>
      </c>
      <c r="L185" s="34"/>
      <c r="M185" s="221" t="s">
        <v>1</v>
      </c>
      <c r="N185" s="222" t="s">
        <v>37</v>
      </c>
      <c r="O185" s="194">
        <v>0</v>
      </c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96" t="s">
        <v>122</v>
      </c>
      <c r="AT185" s="196" t="s">
        <v>188</v>
      </c>
      <c r="AU185" s="196" t="s">
        <v>80</v>
      </c>
      <c r="AY185" s="13" t="s">
        <v>121</v>
      </c>
      <c r="BE185" s="197">
        <f>IF(N185="základní",J185,0)</f>
        <v>356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3" t="s">
        <v>80</v>
      </c>
      <c r="BK185" s="197">
        <f>ROUND(I185*H185,2)</f>
        <v>356</v>
      </c>
      <c r="BL185" s="13" t="s">
        <v>122</v>
      </c>
      <c r="BM185" s="196" t="s">
        <v>451</v>
      </c>
    </row>
    <row r="186" s="2" customFormat="1">
      <c r="A186" s="28"/>
      <c r="B186" s="29"/>
      <c r="C186" s="30"/>
      <c r="D186" s="198" t="s">
        <v>124</v>
      </c>
      <c r="E186" s="30"/>
      <c r="F186" s="199" t="s">
        <v>450</v>
      </c>
      <c r="G186" s="30"/>
      <c r="H186" s="30"/>
      <c r="I186" s="30"/>
      <c r="J186" s="30"/>
      <c r="K186" s="30"/>
      <c r="L186" s="34"/>
      <c r="M186" s="200"/>
      <c r="N186" s="201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124</v>
      </c>
      <c r="AU186" s="13" t="s">
        <v>80</v>
      </c>
    </row>
    <row r="187" s="2" customFormat="1" ht="16.5" customHeight="1">
      <c r="A187" s="28"/>
      <c r="B187" s="29"/>
      <c r="C187" s="215" t="s">
        <v>258</v>
      </c>
      <c r="D187" s="215" t="s">
        <v>188</v>
      </c>
      <c r="E187" s="216" t="s">
        <v>452</v>
      </c>
      <c r="F187" s="217" t="s">
        <v>453</v>
      </c>
      <c r="G187" s="218" t="s">
        <v>118</v>
      </c>
      <c r="H187" s="219">
        <v>1</v>
      </c>
      <c r="I187" s="220">
        <v>53.600000000000001</v>
      </c>
      <c r="J187" s="220">
        <f>ROUND(I187*H187,2)</f>
        <v>53.600000000000001</v>
      </c>
      <c r="K187" s="217" t="s">
        <v>1</v>
      </c>
      <c r="L187" s="34"/>
      <c r="M187" s="221" t="s">
        <v>1</v>
      </c>
      <c r="N187" s="222" t="s">
        <v>37</v>
      </c>
      <c r="O187" s="194">
        <v>0</v>
      </c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96" t="s">
        <v>122</v>
      </c>
      <c r="AT187" s="196" t="s">
        <v>188</v>
      </c>
      <c r="AU187" s="196" t="s">
        <v>80</v>
      </c>
      <c r="AY187" s="13" t="s">
        <v>121</v>
      </c>
      <c r="BE187" s="197">
        <f>IF(N187="základní",J187,0)</f>
        <v>53.600000000000001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3" t="s">
        <v>80</v>
      </c>
      <c r="BK187" s="197">
        <f>ROUND(I187*H187,2)</f>
        <v>53.600000000000001</v>
      </c>
      <c r="BL187" s="13" t="s">
        <v>122</v>
      </c>
      <c r="BM187" s="196" t="s">
        <v>454</v>
      </c>
    </row>
    <row r="188" s="2" customFormat="1">
      <c r="A188" s="28"/>
      <c r="B188" s="29"/>
      <c r="C188" s="30"/>
      <c r="D188" s="198" t="s">
        <v>124</v>
      </c>
      <c r="E188" s="30"/>
      <c r="F188" s="199" t="s">
        <v>453</v>
      </c>
      <c r="G188" s="30"/>
      <c r="H188" s="30"/>
      <c r="I188" s="30"/>
      <c r="J188" s="30"/>
      <c r="K188" s="30"/>
      <c r="L188" s="34"/>
      <c r="M188" s="200"/>
      <c r="N188" s="201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124</v>
      </c>
      <c r="AU188" s="13" t="s">
        <v>80</v>
      </c>
    </row>
    <row r="189" s="2" customFormat="1" ht="24.15" customHeight="1">
      <c r="A189" s="28"/>
      <c r="B189" s="29"/>
      <c r="C189" s="215" t="s">
        <v>262</v>
      </c>
      <c r="D189" s="215" t="s">
        <v>188</v>
      </c>
      <c r="E189" s="216" t="s">
        <v>455</v>
      </c>
      <c r="F189" s="217" t="s">
        <v>456</v>
      </c>
      <c r="G189" s="218" t="s">
        <v>118</v>
      </c>
      <c r="H189" s="219">
        <v>1</v>
      </c>
      <c r="I189" s="220">
        <v>1210</v>
      </c>
      <c r="J189" s="220">
        <f>ROUND(I189*H189,2)</f>
        <v>1210</v>
      </c>
      <c r="K189" s="217" t="s">
        <v>1</v>
      </c>
      <c r="L189" s="34"/>
      <c r="M189" s="221" t="s">
        <v>1</v>
      </c>
      <c r="N189" s="222" t="s">
        <v>37</v>
      </c>
      <c r="O189" s="194">
        <v>0</v>
      </c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96" t="s">
        <v>122</v>
      </c>
      <c r="AT189" s="196" t="s">
        <v>188</v>
      </c>
      <c r="AU189" s="196" t="s">
        <v>80</v>
      </c>
      <c r="AY189" s="13" t="s">
        <v>121</v>
      </c>
      <c r="BE189" s="197">
        <f>IF(N189="základní",J189,0)</f>
        <v>1210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3" t="s">
        <v>80</v>
      </c>
      <c r="BK189" s="197">
        <f>ROUND(I189*H189,2)</f>
        <v>1210</v>
      </c>
      <c r="BL189" s="13" t="s">
        <v>122</v>
      </c>
      <c r="BM189" s="196" t="s">
        <v>457</v>
      </c>
    </row>
    <row r="190" s="2" customFormat="1">
      <c r="A190" s="28"/>
      <c r="B190" s="29"/>
      <c r="C190" s="30"/>
      <c r="D190" s="198" t="s">
        <v>124</v>
      </c>
      <c r="E190" s="30"/>
      <c r="F190" s="199" t="s">
        <v>456</v>
      </c>
      <c r="G190" s="30"/>
      <c r="H190" s="30"/>
      <c r="I190" s="30"/>
      <c r="J190" s="30"/>
      <c r="K190" s="30"/>
      <c r="L190" s="34"/>
      <c r="M190" s="200"/>
      <c r="N190" s="201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124</v>
      </c>
      <c r="AU190" s="13" t="s">
        <v>80</v>
      </c>
    </row>
    <row r="191" s="2" customFormat="1" ht="24.15" customHeight="1">
      <c r="A191" s="28"/>
      <c r="B191" s="29"/>
      <c r="C191" s="215" t="s">
        <v>304</v>
      </c>
      <c r="D191" s="215" t="s">
        <v>188</v>
      </c>
      <c r="E191" s="216" t="s">
        <v>458</v>
      </c>
      <c r="F191" s="217" t="s">
        <v>459</v>
      </c>
      <c r="G191" s="218" t="s">
        <v>118</v>
      </c>
      <c r="H191" s="219">
        <v>10</v>
      </c>
      <c r="I191" s="220">
        <v>120</v>
      </c>
      <c r="J191" s="220">
        <f>ROUND(I191*H191,2)</f>
        <v>1200</v>
      </c>
      <c r="K191" s="217" t="s">
        <v>1</v>
      </c>
      <c r="L191" s="34"/>
      <c r="M191" s="221" t="s">
        <v>1</v>
      </c>
      <c r="N191" s="222" t="s">
        <v>37</v>
      </c>
      <c r="O191" s="194">
        <v>0</v>
      </c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6" t="s">
        <v>122</v>
      </c>
      <c r="AT191" s="196" t="s">
        <v>188</v>
      </c>
      <c r="AU191" s="196" t="s">
        <v>80</v>
      </c>
      <c r="AY191" s="13" t="s">
        <v>121</v>
      </c>
      <c r="BE191" s="197">
        <f>IF(N191="základní",J191,0)</f>
        <v>1200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3" t="s">
        <v>80</v>
      </c>
      <c r="BK191" s="197">
        <f>ROUND(I191*H191,2)</f>
        <v>1200</v>
      </c>
      <c r="BL191" s="13" t="s">
        <v>122</v>
      </c>
      <c r="BM191" s="196" t="s">
        <v>460</v>
      </c>
    </row>
    <row r="192" s="2" customFormat="1">
      <c r="A192" s="28"/>
      <c r="B192" s="29"/>
      <c r="C192" s="30"/>
      <c r="D192" s="198" t="s">
        <v>124</v>
      </c>
      <c r="E192" s="30"/>
      <c r="F192" s="199" t="s">
        <v>459</v>
      </c>
      <c r="G192" s="30"/>
      <c r="H192" s="30"/>
      <c r="I192" s="30"/>
      <c r="J192" s="30"/>
      <c r="K192" s="30"/>
      <c r="L192" s="34"/>
      <c r="M192" s="200"/>
      <c r="N192" s="201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124</v>
      </c>
      <c r="AU192" s="13" t="s">
        <v>80</v>
      </c>
    </row>
    <row r="193" s="2" customFormat="1" ht="33" customHeight="1">
      <c r="A193" s="28"/>
      <c r="B193" s="29"/>
      <c r="C193" s="215" t="s">
        <v>308</v>
      </c>
      <c r="D193" s="215" t="s">
        <v>188</v>
      </c>
      <c r="E193" s="216" t="s">
        <v>461</v>
      </c>
      <c r="F193" s="217" t="s">
        <v>462</v>
      </c>
      <c r="G193" s="218" t="s">
        <v>463</v>
      </c>
      <c r="H193" s="219">
        <v>2</v>
      </c>
      <c r="I193" s="220">
        <v>649</v>
      </c>
      <c r="J193" s="220">
        <f>ROUND(I193*H193,2)</f>
        <v>1298</v>
      </c>
      <c r="K193" s="217" t="s">
        <v>1</v>
      </c>
      <c r="L193" s="34"/>
      <c r="M193" s="221" t="s">
        <v>1</v>
      </c>
      <c r="N193" s="222" t="s">
        <v>37</v>
      </c>
      <c r="O193" s="194">
        <v>0</v>
      </c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96" t="s">
        <v>122</v>
      </c>
      <c r="AT193" s="196" t="s">
        <v>188</v>
      </c>
      <c r="AU193" s="196" t="s">
        <v>80</v>
      </c>
      <c r="AY193" s="13" t="s">
        <v>121</v>
      </c>
      <c r="BE193" s="197">
        <f>IF(N193="základní",J193,0)</f>
        <v>1298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3" t="s">
        <v>80</v>
      </c>
      <c r="BK193" s="197">
        <f>ROUND(I193*H193,2)</f>
        <v>1298</v>
      </c>
      <c r="BL193" s="13" t="s">
        <v>122</v>
      </c>
      <c r="BM193" s="196" t="s">
        <v>464</v>
      </c>
    </row>
    <row r="194" s="2" customFormat="1">
      <c r="A194" s="28"/>
      <c r="B194" s="29"/>
      <c r="C194" s="30"/>
      <c r="D194" s="198" t="s">
        <v>124</v>
      </c>
      <c r="E194" s="30"/>
      <c r="F194" s="199" t="s">
        <v>462</v>
      </c>
      <c r="G194" s="30"/>
      <c r="H194" s="30"/>
      <c r="I194" s="30"/>
      <c r="J194" s="30"/>
      <c r="K194" s="30"/>
      <c r="L194" s="34"/>
      <c r="M194" s="200"/>
      <c r="N194" s="201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124</v>
      </c>
      <c r="AU194" s="13" t="s">
        <v>80</v>
      </c>
    </row>
    <row r="195" s="2" customFormat="1" ht="24.15" customHeight="1">
      <c r="A195" s="28"/>
      <c r="B195" s="29"/>
      <c r="C195" s="215" t="s">
        <v>312</v>
      </c>
      <c r="D195" s="215" t="s">
        <v>188</v>
      </c>
      <c r="E195" s="216" t="s">
        <v>465</v>
      </c>
      <c r="F195" s="217" t="s">
        <v>466</v>
      </c>
      <c r="G195" s="218" t="s">
        <v>191</v>
      </c>
      <c r="H195" s="219">
        <v>20</v>
      </c>
      <c r="I195" s="220">
        <v>7.2599999999999998</v>
      </c>
      <c r="J195" s="220">
        <f>ROUND(I195*H195,2)</f>
        <v>145.19999999999999</v>
      </c>
      <c r="K195" s="217" t="s">
        <v>1</v>
      </c>
      <c r="L195" s="34"/>
      <c r="M195" s="221" t="s">
        <v>1</v>
      </c>
      <c r="N195" s="222" t="s">
        <v>37</v>
      </c>
      <c r="O195" s="194">
        <v>0</v>
      </c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96" t="s">
        <v>122</v>
      </c>
      <c r="AT195" s="196" t="s">
        <v>188</v>
      </c>
      <c r="AU195" s="196" t="s">
        <v>80</v>
      </c>
      <c r="AY195" s="13" t="s">
        <v>121</v>
      </c>
      <c r="BE195" s="197">
        <f>IF(N195="základní",J195,0)</f>
        <v>145.19999999999999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3" t="s">
        <v>80</v>
      </c>
      <c r="BK195" s="197">
        <f>ROUND(I195*H195,2)</f>
        <v>145.19999999999999</v>
      </c>
      <c r="BL195" s="13" t="s">
        <v>122</v>
      </c>
      <c r="BM195" s="196" t="s">
        <v>467</v>
      </c>
    </row>
    <row r="196" s="2" customFormat="1">
      <c r="A196" s="28"/>
      <c r="B196" s="29"/>
      <c r="C196" s="30"/>
      <c r="D196" s="198" t="s">
        <v>124</v>
      </c>
      <c r="E196" s="30"/>
      <c r="F196" s="199" t="s">
        <v>466</v>
      </c>
      <c r="G196" s="30"/>
      <c r="H196" s="30"/>
      <c r="I196" s="30"/>
      <c r="J196" s="30"/>
      <c r="K196" s="30"/>
      <c r="L196" s="34"/>
      <c r="M196" s="200"/>
      <c r="N196" s="201"/>
      <c r="O196" s="80"/>
      <c r="P196" s="80"/>
      <c r="Q196" s="80"/>
      <c r="R196" s="80"/>
      <c r="S196" s="80"/>
      <c r="T196" s="81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3" t="s">
        <v>124</v>
      </c>
      <c r="AU196" s="13" t="s">
        <v>80</v>
      </c>
    </row>
    <row r="197" s="11" customFormat="1" ht="25.92" customHeight="1">
      <c r="A197" s="11"/>
      <c r="B197" s="202"/>
      <c r="C197" s="203"/>
      <c r="D197" s="204" t="s">
        <v>71</v>
      </c>
      <c r="E197" s="205" t="s">
        <v>468</v>
      </c>
      <c r="F197" s="205" t="s">
        <v>186</v>
      </c>
      <c r="G197" s="203"/>
      <c r="H197" s="203"/>
      <c r="I197" s="203"/>
      <c r="J197" s="206">
        <f>BK197</f>
        <v>15000</v>
      </c>
      <c r="K197" s="203"/>
      <c r="L197" s="207"/>
      <c r="M197" s="208"/>
      <c r="N197" s="209"/>
      <c r="O197" s="209"/>
      <c r="P197" s="210">
        <f>SUM(P198:P199)</f>
        <v>0</v>
      </c>
      <c r="Q197" s="209"/>
      <c r="R197" s="210">
        <f>SUM(R198:R199)</f>
        <v>0</v>
      </c>
      <c r="S197" s="209"/>
      <c r="T197" s="211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2" t="s">
        <v>80</v>
      </c>
      <c r="AT197" s="213" t="s">
        <v>71</v>
      </c>
      <c r="AU197" s="213" t="s">
        <v>72</v>
      </c>
      <c r="AY197" s="212" t="s">
        <v>121</v>
      </c>
      <c r="BK197" s="214">
        <f>SUM(BK198:BK199)</f>
        <v>15000</v>
      </c>
    </row>
    <row r="198" s="2" customFormat="1" ht="44.25" customHeight="1">
      <c r="A198" s="28"/>
      <c r="B198" s="29"/>
      <c r="C198" s="215" t="s">
        <v>294</v>
      </c>
      <c r="D198" s="215" t="s">
        <v>188</v>
      </c>
      <c r="E198" s="216" t="s">
        <v>469</v>
      </c>
      <c r="F198" s="217" t="s">
        <v>470</v>
      </c>
      <c r="G198" s="218" t="s">
        <v>350</v>
      </c>
      <c r="H198" s="219">
        <v>1</v>
      </c>
      <c r="I198" s="220">
        <v>15000</v>
      </c>
      <c r="J198" s="220">
        <f>ROUND(I198*H198,2)</f>
        <v>15000</v>
      </c>
      <c r="K198" s="217" t="s">
        <v>1</v>
      </c>
      <c r="L198" s="34"/>
      <c r="M198" s="221" t="s">
        <v>1</v>
      </c>
      <c r="N198" s="222" t="s">
        <v>37</v>
      </c>
      <c r="O198" s="194">
        <v>0</v>
      </c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96" t="s">
        <v>122</v>
      </c>
      <c r="AT198" s="196" t="s">
        <v>188</v>
      </c>
      <c r="AU198" s="196" t="s">
        <v>80</v>
      </c>
      <c r="AY198" s="13" t="s">
        <v>121</v>
      </c>
      <c r="BE198" s="197">
        <f>IF(N198="základní",J198,0)</f>
        <v>15000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3" t="s">
        <v>80</v>
      </c>
      <c r="BK198" s="197">
        <f>ROUND(I198*H198,2)</f>
        <v>15000</v>
      </c>
      <c r="BL198" s="13" t="s">
        <v>122</v>
      </c>
      <c r="BM198" s="196" t="s">
        <v>471</v>
      </c>
    </row>
    <row r="199" s="2" customFormat="1">
      <c r="A199" s="28"/>
      <c r="B199" s="29"/>
      <c r="C199" s="30"/>
      <c r="D199" s="198" t="s">
        <v>124</v>
      </c>
      <c r="E199" s="30"/>
      <c r="F199" s="199" t="s">
        <v>470</v>
      </c>
      <c r="G199" s="30"/>
      <c r="H199" s="30"/>
      <c r="I199" s="30"/>
      <c r="J199" s="30"/>
      <c r="K199" s="30"/>
      <c r="L199" s="34"/>
      <c r="M199" s="200"/>
      <c r="N199" s="201"/>
      <c r="O199" s="80"/>
      <c r="P199" s="80"/>
      <c r="Q199" s="80"/>
      <c r="R199" s="80"/>
      <c r="S199" s="80"/>
      <c r="T199" s="81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3" t="s">
        <v>124</v>
      </c>
      <c r="AU199" s="13" t="s">
        <v>80</v>
      </c>
    </row>
    <row r="200" s="11" customFormat="1" ht="25.92" customHeight="1">
      <c r="A200" s="11"/>
      <c r="B200" s="202"/>
      <c r="C200" s="203"/>
      <c r="D200" s="204" t="s">
        <v>71</v>
      </c>
      <c r="E200" s="205" t="s">
        <v>185</v>
      </c>
      <c r="F200" s="205" t="s">
        <v>186</v>
      </c>
      <c r="G200" s="203"/>
      <c r="H200" s="203"/>
      <c r="I200" s="203"/>
      <c r="J200" s="206">
        <f>BK200</f>
        <v>5478</v>
      </c>
      <c r="K200" s="203"/>
      <c r="L200" s="207"/>
      <c r="M200" s="208"/>
      <c r="N200" s="209"/>
      <c r="O200" s="209"/>
      <c r="P200" s="210">
        <f>SUM(P201:P207)</f>
        <v>0</v>
      </c>
      <c r="Q200" s="209"/>
      <c r="R200" s="210">
        <f>SUM(R201:R207)</f>
        <v>0</v>
      </c>
      <c r="S200" s="209"/>
      <c r="T200" s="211">
        <f>SUM(T201:T207)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12" t="s">
        <v>122</v>
      </c>
      <c r="AT200" s="213" t="s">
        <v>71</v>
      </c>
      <c r="AU200" s="213" t="s">
        <v>72</v>
      </c>
      <c r="AY200" s="212" t="s">
        <v>121</v>
      </c>
      <c r="BK200" s="214">
        <f>SUM(BK201:BK207)</f>
        <v>5478</v>
      </c>
    </row>
    <row r="201" s="2" customFormat="1" ht="16.5" customHeight="1">
      <c r="A201" s="28"/>
      <c r="B201" s="29"/>
      <c r="C201" s="215" t="s">
        <v>199</v>
      </c>
      <c r="D201" s="215" t="s">
        <v>188</v>
      </c>
      <c r="E201" s="216" t="s">
        <v>472</v>
      </c>
      <c r="F201" s="217" t="s">
        <v>473</v>
      </c>
      <c r="G201" s="218" t="s">
        <v>118</v>
      </c>
      <c r="H201" s="219">
        <v>1</v>
      </c>
      <c r="I201" s="220">
        <v>798</v>
      </c>
      <c r="J201" s="220">
        <f>ROUND(I201*H201,2)</f>
        <v>798</v>
      </c>
      <c r="K201" s="217" t="s">
        <v>119</v>
      </c>
      <c r="L201" s="34"/>
      <c r="M201" s="221" t="s">
        <v>1</v>
      </c>
      <c r="N201" s="222" t="s">
        <v>37</v>
      </c>
      <c r="O201" s="194">
        <v>0</v>
      </c>
      <c r="P201" s="194">
        <f>O201*H201</f>
        <v>0</v>
      </c>
      <c r="Q201" s="194">
        <v>0</v>
      </c>
      <c r="R201" s="194">
        <f>Q201*H201</f>
        <v>0</v>
      </c>
      <c r="S201" s="194">
        <v>0</v>
      </c>
      <c r="T201" s="19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96" t="s">
        <v>192</v>
      </c>
      <c r="AT201" s="196" t="s">
        <v>188</v>
      </c>
      <c r="AU201" s="196" t="s">
        <v>80</v>
      </c>
      <c r="AY201" s="13" t="s">
        <v>121</v>
      </c>
      <c r="BE201" s="197">
        <f>IF(N201="základní",J201,0)</f>
        <v>798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3" t="s">
        <v>80</v>
      </c>
      <c r="BK201" s="197">
        <f>ROUND(I201*H201,2)</f>
        <v>798</v>
      </c>
      <c r="BL201" s="13" t="s">
        <v>192</v>
      </c>
      <c r="BM201" s="196" t="s">
        <v>482</v>
      </c>
    </row>
    <row r="202" s="2" customFormat="1">
      <c r="A202" s="28"/>
      <c r="B202" s="29"/>
      <c r="C202" s="30"/>
      <c r="D202" s="198" t="s">
        <v>124</v>
      </c>
      <c r="E202" s="30"/>
      <c r="F202" s="199" t="s">
        <v>475</v>
      </c>
      <c r="G202" s="30"/>
      <c r="H202" s="30"/>
      <c r="I202" s="30"/>
      <c r="J202" s="30"/>
      <c r="K202" s="30"/>
      <c r="L202" s="34"/>
      <c r="M202" s="200"/>
      <c r="N202" s="201"/>
      <c r="O202" s="80"/>
      <c r="P202" s="80"/>
      <c r="Q202" s="80"/>
      <c r="R202" s="80"/>
      <c r="S202" s="80"/>
      <c r="T202" s="81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3" t="s">
        <v>124</v>
      </c>
      <c r="AU202" s="13" t="s">
        <v>80</v>
      </c>
    </row>
    <row r="203" s="2" customFormat="1">
      <c r="A203" s="28"/>
      <c r="B203" s="29"/>
      <c r="C203" s="30"/>
      <c r="D203" s="198" t="s">
        <v>252</v>
      </c>
      <c r="E203" s="30"/>
      <c r="F203" s="223" t="s">
        <v>476</v>
      </c>
      <c r="G203" s="30"/>
      <c r="H203" s="30"/>
      <c r="I203" s="30"/>
      <c r="J203" s="30"/>
      <c r="K203" s="30"/>
      <c r="L203" s="34"/>
      <c r="M203" s="200"/>
      <c r="N203" s="201"/>
      <c r="O203" s="80"/>
      <c r="P203" s="80"/>
      <c r="Q203" s="80"/>
      <c r="R203" s="80"/>
      <c r="S203" s="80"/>
      <c r="T203" s="81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3" t="s">
        <v>252</v>
      </c>
      <c r="AU203" s="13" t="s">
        <v>80</v>
      </c>
    </row>
    <row r="204" s="2" customFormat="1" ht="24.15" customHeight="1">
      <c r="A204" s="28"/>
      <c r="B204" s="29"/>
      <c r="C204" s="215" t="s">
        <v>203</v>
      </c>
      <c r="D204" s="215" t="s">
        <v>188</v>
      </c>
      <c r="E204" s="216" t="s">
        <v>317</v>
      </c>
      <c r="F204" s="217" t="s">
        <v>318</v>
      </c>
      <c r="G204" s="218" t="s">
        <v>118</v>
      </c>
      <c r="H204" s="219">
        <v>1</v>
      </c>
      <c r="I204" s="220">
        <v>2130</v>
      </c>
      <c r="J204" s="220">
        <f>ROUND(I204*H204,2)</f>
        <v>2130</v>
      </c>
      <c r="K204" s="217" t="s">
        <v>119</v>
      </c>
      <c r="L204" s="34"/>
      <c r="M204" s="221" t="s">
        <v>1</v>
      </c>
      <c r="N204" s="222" t="s">
        <v>37</v>
      </c>
      <c r="O204" s="194">
        <v>0</v>
      </c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96" t="s">
        <v>192</v>
      </c>
      <c r="AT204" s="196" t="s">
        <v>188</v>
      </c>
      <c r="AU204" s="196" t="s">
        <v>80</v>
      </c>
      <c r="AY204" s="13" t="s">
        <v>121</v>
      </c>
      <c r="BE204" s="197">
        <f>IF(N204="základní",J204,0)</f>
        <v>2130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3" t="s">
        <v>80</v>
      </c>
      <c r="BK204" s="197">
        <f>ROUND(I204*H204,2)</f>
        <v>2130</v>
      </c>
      <c r="BL204" s="13" t="s">
        <v>192</v>
      </c>
      <c r="BM204" s="196" t="s">
        <v>483</v>
      </c>
    </row>
    <row r="205" s="2" customFormat="1">
      <c r="A205" s="28"/>
      <c r="B205" s="29"/>
      <c r="C205" s="30"/>
      <c r="D205" s="198" t="s">
        <v>124</v>
      </c>
      <c r="E205" s="30"/>
      <c r="F205" s="199" t="s">
        <v>320</v>
      </c>
      <c r="G205" s="30"/>
      <c r="H205" s="30"/>
      <c r="I205" s="30"/>
      <c r="J205" s="30"/>
      <c r="K205" s="30"/>
      <c r="L205" s="34"/>
      <c r="M205" s="200"/>
      <c r="N205" s="201"/>
      <c r="O205" s="80"/>
      <c r="P205" s="80"/>
      <c r="Q205" s="80"/>
      <c r="R205" s="80"/>
      <c r="S205" s="80"/>
      <c r="T205" s="81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3" t="s">
        <v>124</v>
      </c>
      <c r="AU205" s="13" t="s">
        <v>80</v>
      </c>
    </row>
    <row r="206" s="2" customFormat="1" ht="62.7" customHeight="1">
      <c r="A206" s="28"/>
      <c r="B206" s="29"/>
      <c r="C206" s="215" t="s">
        <v>209</v>
      </c>
      <c r="D206" s="215" t="s">
        <v>188</v>
      </c>
      <c r="E206" s="216" t="s">
        <v>322</v>
      </c>
      <c r="F206" s="217" t="s">
        <v>323</v>
      </c>
      <c r="G206" s="218" t="s">
        <v>118</v>
      </c>
      <c r="H206" s="219">
        <v>1</v>
      </c>
      <c r="I206" s="220">
        <v>2550</v>
      </c>
      <c r="J206" s="220">
        <f>ROUND(I206*H206,2)</f>
        <v>2550</v>
      </c>
      <c r="K206" s="217" t="s">
        <v>119</v>
      </c>
      <c r="L206" s="34"/>
      <c r="M206" s="221" t="s">
        <v>1</v>
      </c>
      <c r="N206" s="222" t="s">
        <v>37</v>
      </c>
      <c r="O206" s="194">
        <v>0</v>
      </c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96" t="s">
        <v>192</v>
      </c>
      <c r="AT206" s="196" t="s">
        <v>188</v>
      </c>
      <c r="AU206" s="196" t="s">
        <v>80</v>
      </c>
      <c r="AY206" s="13" t="s">
        <v>121</v>
      </c>
      <c r="BE206" s="197">
        <f>IF(N206="základní",J206,0)</f>
        <v>2550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3" t="s">
        <v>80</v>
      </c>
      <c r="BK206" s="197">
        <f>ROUND(I206*H206,2)</f>
        <v>2550</v>
      </c>
      <c r="BL206" s="13" t="s">
        <v>192</v>
      </c>
      <c r="BM206" s="196" t="s">
        <v>484</v>
      </c>
    </row>
    <row r="207" s="2" customFormat="1">
      <c r="A207" s="28"/>
      <c r="B207" s="29"/>
      <c r="C207" s="30"/>
      <c r="D207" s="198" t="s">
        <v>124</v>
      </c>
      <c r="E207" s="30"/>
      <c r="F207" s="199" t="s">
        <v>325</v>
      </c>
      <c r="G207" s="30"/>
      <c r="H207" s="30"/>
      <c r="I207" s="30"/>
      <c r="J207" s="30"/>
      <c r="K207" s="30"/>
      <c r="L207" s="34"/>
      <c r="M207" s="224"/>
      <c r="N207" s="225"/>
      <c r="O207" s="226"/>
      <c r="P207" s="226"/>
      <c r="Q207" s="226"/>
      <c r="R207" s="226"/>
      <c r="S207" s="226"/>
      <c r="T207" s="227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3" t="s">
        <v>124</v>
      </c>
      <c r="AU207" s="13" t="s">
        <v>80</v>
      </c>
    </row>
    <row r="208" s="2" customFormat="1" ht="6.96" customHeight="1">
      <c r="A208" s="28"/>
      <c r="B208" s="55"/>
      <c r="C208" s="56"/>
      <c r="D208" s="56"/>
      <c r="E208" s="56"/>
      <c r="F208" s="56"/>
      <c r="G208" s="56"/>
      <c r="H208" s="56"/>
      <c r="I208" s="56"/>
      <c r="J208" s="56"/>
      <c r="K208" s="56"/>
      <c r="L208" s="34"/>
      <c r="M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</row>
  </sheetData>
  <sheetProtection sheet="1" autoFilter="0" formatColumns="0" formatRows="0" objects="1" scenarios="1" spinCount="100000" saltValue="vqYBS1YGjfhnSaWdtqyJ8cXXYMgfJ/MpjV7ejpjBQe6R/ru1SAKsT6V0L1WBctRpMrRDiwYGDcVesgYixxHNgg==" hashValue="mG6KZJru1amRypVCFVDrHkSncMF+sgmEWLrM1f/+gLvl4DAl9gaUpm5Qy3LMhtUwjnAxCHLIqIWcLaEyDTk6pQ==" algorithmName="SHA-512" password="CC35"/>
  <autoFilter ref="C120:K20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6"/>
      <c r="AT3" s="13" t="s">
        <v>82</v>
      </c>
    </row>
    <row r="4" hidden="1" s="1" customFormat="1" ht="24.96" customHeight="1">
      <c r="B4" s="16"/>
      <c r="D4" s="127" t="s">
        <v>92</v>
      </c>
      <c r="L4" s="16"/>
      <c r="M4" s="128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9" t="s">
        <v>14</v>
      </c>
      <c r="L6" s="16"/>
    </row>
    <row r="7" hidden="1" s="1" customFormat="1" ht="16.5" customHeight="1">
      <c r="B7" s="16"/>
      <c r="E7" s="130" t="str">
        <f>'Rekapitulace stavby'!K6</f>
        <v>Oprava napájecích zdrojů v obvodu SSZT Ústí n.L. 2022-2023</v>
      </c>
      <c r="F7" s="129"/>
      <c r="G7" s="129"/>
      <c r="H7" s="129"/>
      <c r="L7" s="16"/>
    </row>
    <row r="8" hidden="1" s="2" customFormat="1" ht="12" customHeight="1">
      <c r="A8" s="28"/>
      <c r="B8" s="34"/>
      <c r="C8" s="28"/>
      <c r="D8" s="129" t="s">
        <v>93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31" t="s">
        <v>485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9" t="s">
        <v>16</v>
      </c>
      <c r="E11" s="28"/>
      <c r="F11" s="132" t="s">
        <v>1</v>
      </c>
      <c r="G11" s="28"/>
      <c r="H11" s="28"/>
      <c r="I11" s="129" t="s">
        <v>17</v>
      </c>
      <c r="J11" s="132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9" t="s">
        <v>18</v>
      </c>
      <c r="E12" s="28"/>
      <c r="F12" s="132" t="s">
        <v>19</v>
      </c>
      <c r="G12" s="28"/>
      <c r="H12" s="28"/>
      <c r="I12" s="129" t="s">
        <v>20</v>
      </c>
      <c r="J12" s="133" t="str">
        <f>'Rekapitulace stavby'!AN8</f>
        <v>2. 10. 2022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9" t="s">
        <v>22</v>
      </c>
      <c r="E14" s="28"/>
      <c r="F14" s="28"/>
      <c r="G14" s="28"/>
      <c r="H14" s="28"/>
      <c r="I14" s="129" t="s">
        <v>23</v>
      </c>
      <c r="J14" s="132" t="str">
        <f>IF('Rekapitulace stavby'!AN10="","",'Rekapitulace stavby'!AN10)</f>
        <v/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32" t="str">
        <f>IF('Rekapitulace stavby'!E11="","",'Rekapitulace stavby'!E11)</f>
        <v xml:space="preserve"> </v>
      </c>
      <c r="F15" s="28"/>
      <c r="G15" s="28"/>
      <c r="H15" s="28"/>
      <c r="I15" s="129" t="s">
        <v>25</v>
      </c>
      <c r="J15" s="132" t="str">
        <f>IF('Rekapitulace stavby'!AN11="","",'Rekapitulace stavby'!AN11)</f>
        <v/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9" t="s">
        <v>26</v>
      </c>
      <c r="E17" s="28"/>
      <c r="F17" s="28"/>
      <c r="G17" s="28"/>
      <c r="H17" s="28"/>
      <c r="I17" s="129" t="s">
        <v>23</v>
      </c>
      <c r="J17" s="132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32" t="str">
        <f>'Rekapitulace stavby'!E14</f>
        <v xml:space="preserve"> </v>
      </c>
      <c r="F18" s="132"/>
      <c r="G18" s="132"/>
      <c r="H18" s="132"/>
      <c r="I18" s="129" t="s">
        <v>25</v>
      </c>
      <c r="J18" s="132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9" t="s">
        <v>27</v>
      </c>
      <c r="E20" s="28"/>
      <c r="F20" s="28"/>
      <c r="G20" s="28"/>
      <c r="H20" s="28"/>
      <c r="I20" s="129" t="s">
        <v>23</v>
      </c>
      <c r="J20" s="132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32" t="str">
        <f>IF('Rekapitulace stavby'!E17="","",'Rekapitulace stavby'!E17)</f>
        <v xml:space="preserve"> </v>
      </c>
      <c r="F21" s="28"/>
      <c r="G21" s="28"/>
      <c r="H21" s="28"/>
      <c r="I21" s="129" t="s">
        <v>25</v>
      </c>
      <c r="J21" s="132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9" t="s">
        <v>29</v>
      </c>
      <c r="E23" s="28"/>
      <c r="F23" s="28"/>
      <c r="G23" s="28"/>
      <c r="H23" s="28"/>
      <c r="I23" s="129" t="s">
        <v>23</v>
      </c>
      <c r="J23" s="132" t="s">
        <v>30</v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32" t="s">
        <v>1</v>
      </c>
      <c r="F24" s="28"/>
      <c r="G24" s="28"/>
      <c r="H24" s="28"/>
      <c r="I24" s="129" t="s">
        <v>25</v>
      </c>
      <c r="J24" s="132" t="s">
        <v>1</v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9" t="s">
        <v>31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34"/>
      <c r="B27" s="135"/>
      <c r="C27" s="134"/>
      <c r="D27" s="134"/>
      <c r="E27" s="136" t="s">
        <v>1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8"/>
      <c r="E29" s="138"/>
      <c r="F29" s="138"/>
      <c r="G29" s="138"/>
      <c r="H29" s="138"/>
      <c r="I29" s="138"/>
      <c r="J29" s="138"/>
      <c r="K29" s="138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9" t="s">
        <v>32</v>
      </c>
      <c r="E30" s="28"/>
      <c r="F30" s="28"/>
      <c r="G30" s="28"/>
      <c r="H30" s="28"/>
      <c r="I30" s="28"/>
      <c r="J30" s="140">
        <f>ROUND(J121, 2)</f>
        <v>63896.900000000001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8"/>
      <c r="E31" s="138"/>
      <c r="F31" s="138"/>
      <c r="G31" s="138"/>
      <c r="H31" s="138"/>
      <c r="I31" s="138"/>
      <c r="J31" s="138"/>
      <c r="K31" s="138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41" t="s">
        <v>34</v>
      </c>
      <c r="G32" s="28"/>
      <c r="H32" s="28"/>
      <c r="I32" s="141" t="s">
        <v>33</v>
      </c>
      <c r="J32" s="141" t="s">
        <v>35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42" t="s">
        <v>36</v>
      </c>
      <c r="E33" s="129" t="s">
        <v>37</v>
      </c>
      <c r="F33" s="143">
        <f>ROUND((SUM(BE121:BE205)),  2)</f>
        <v>63896.900000000001</v>
      </c>
      <c r="G33" s="28"/>
      <c r="H33" s="28"/>
      <c r="I33" s="144">
        <v>0.20999999999999999</v>
      </c>
      <c r="J33" s="143">
        <f>ROUND(((SUM(BE121:BE205))*I33),  2)</f>
        <v>13418.35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9" t="s">
        <v>38</v>
      </c>
      <c r="F34" s="143">
        <f>ROUND((SUM(BF121:BF205)),  2)</f>
        <v>0</v>
      </c>
      <c r="G34" s="28"/>
      <c r="H34" s="28"/>
      <c r="I34" s="144">
        <v>0.14999999999999999</v>
      </c>
      <c r="J34" s="143">
        <f>ROUND(((SUM(BF121:BF205))*I34),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9" t="s">
        <v>39</v>
      </c>
      <c r="F35" s="143">
        <f>ROUND((SUM(BG121:BG205)),  2)</f>
        <v>0</v>
      </c>
      <c r="G35" s="28"/>
      <c r="H35" s="28"/>
      <c r="I35" s="144">
        <v>0.20999999999999999</v>
      </c>
      <c r="J35" s="143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9" t="s">
        <v>40</v>
      </c>
      <c r="F36" s="143">
        <f>ROUND((SUM(BH121:BH205)),  2)</f>
        <v>0</v>
      </c>
      <c r="G36" s="28"/>
      <c r="H36" s="28"/>
      <c r="I36" s="144">
        <v>0.14999999999999999</v>
      </c>
      <c r="J36" s="143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9" t="s">
        <v>41</v>
      </c>
      <c r="F37" s="143">
        <f>ROUND((SUM(BI121:BI205)),  2)</f>
        <v>0</v>
      </c>
      <c r="G37" s="28"/>
      <c r="H37" s="28"/>
      <c r="I37" s="144">
        <v>0</v>
      </c>
      <c r="J37" s="143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45"/>
      <c r="D39" s="146" t="s">
        <v>42</v>
      </c>
      <c r="E39" s="147"/>
      <c r="F39" s="147"/>
      <c r="G39" s="148" t="s">
        <v>43</v>
      </c>
      <c r="H39" s="149" t="s">
        <v>44</v>
      </c>
      <c r="I39" s="147"/>
      <c r="J39" s="150">
        <f>SUM(J30:J37)</f>
        <v>77315.25</v>
      </c>
      <c r="K39" s="151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2"/>
      <c r="D50" s="152" t="s">
        <v>45</v>
      </c>
      <c r="E50" s="153"/>
      <c r="F50" s="153"/>
      <c r="G50" s="152" t="s">
        <v>46</v>
      </c>
      <c r="H50" s="153"/>
      <c r="I50" s="153"/>
      <c r="J50" s="153"/>
      <c r="K50" s="153"/>
      <c r="L50" s="52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28"/>
      <c r="B61" s="34"/>
      <c r="C61" s="28"/>
      <c r="D61" s="154" t="s">
        <v>47</v>
      </c>
      <c r="E61" s="155"/>
      <c r="F61" s="156" t="s">
        <v>48</v>
      </c>
      <c r="G61" s="154" t="s">
        <v>47</v>
      </c>
      <c r="H61" s="155"/>
      <c r="I61" s="155"/>
      <c r="J61" s="157" t="s">
        <v>48</v>
      </c>
      <c r="K61" s="155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28"/>
      <c r="B65" s="34"/>
      <c r="C65" s="28"/>
      <c r="D65" s="152" t="s">
        <v>49</v>
      </c>
      <c r="E65" s="158"/>
      <c r="F65" s="158"/>
      <c r="G65" s="152" t="s">
        <v>50</v>
      </c>
      <c r="H65" s="158"/>
      <c r="I65" s="158"/>
      <c r="J65" s="158"/>
      <c r="K65" s="158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28"/>
      <c r="B76" s="34"/>
      <c r="C76" s="28"/>
      <c r="D76" s="154" t="s">
        <v>47</v>
      </c>
      <c r="E76" s="155"/>
      <c r="F76" s="156" t="s">
        <v>48</v>
      </c>
      <c r="G76" s="154" t="s">
        <v>47</v>
      </c>
      <c r="H76" s="155"/>
      <c r="I76" s="155"/>
      <c r="J76" s="157" t="s">
        <v>48</v>
      </c>
      <c r="K76" s="155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159"/>
      <c r="C77" s="160"/>
      <c r="D77" s="160"/>
      <c r="E77" s="160"/>
      <c r="F77" s="160"/>
      <c r="G77" s="160"/>
      <c r="H77" s="160"/>
      <c r="I77" s="160"/>
      <c r="J77" s="160"/>
      <c r="K77" s="160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hidden="1" s="2" customFormat="1" ht="6.96" customHeight="1">
      <c r="A81" s="28"/>
      <c r="B81" s="161"/>
      <c r="C81" s="162"/>
      <c r="D81" s="162"/>
      <c r="E81" s="162"/>
      <c r="F81" s="162"/>
      <c r="G81" s="162"/>
      <c r="H81" s="162"/>
      <c r="I81" s="162"/>
      <c r="J81" s="162"/>
      <c r="K81" s="162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hidden="1" s="2" customFormat="1" ht="24.96" customHeight="1">
      <c r="A82" s="28"/>
      <c r="B82" s="29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hidden="1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hidden="1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hidden="1" s="2" customFormat="1" ht="16.5" customHeight="1">
      <c r="A85" s="28"/>
      <c r="B85" s="29"/>
      <c r="C85" s="30"/>
      <c r="D85" s="30"/>
      <c r="E85" s="163" t="str">
        <f>E7</f>
        <v>Oprava napájecích zdrojů v obvodu SSZT Ústí n.L. 2022-2023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hidden="1" s="2" customFormat="1" ht="12" customHeight="1">
      <c r="A86" s="28"/>
      <c r="B86" s="29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hidden="1" s="2" customFormat="1" ht="16.5" customHeight="1">
      <c r="A87" s="28"/>
      <c r="B87" s="29"/>
      <c r="C87" s="30"/>
      <c r="D87" s="30"/>
      <c r="E87" s="65" t="str">
        <f>E9</f>
        <v>PS04 - PZS P2154 km 99,187 Dobroměřice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hidden="1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hidden="1" s="2" customFormat="1" ht="12" customHeight="1">
      <c r="A89" s="28"/>
      <c r="B89" s="29"/>
      <c r="C89" s="25" t="s">
        <v>18</v>
      </c>
      <c r="D89" s="30"/>
      <c r="E89" s="30"/>
      <c r="F89" s="22" t="str">
        <f>F12</f>
        <v>OŘ Ústí n.L.</v>
      </c>
      <c r="G89" s="30"/>
      <c r="H89" s="30"/>
      <c r="I89" s="25" t="s">
        <v>20</v>
      </c>
      <c r="J89" s="68" t="str">
        <f>IF(J12="","",J12)</f>
        <v>2. 10. 2022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hidden="1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hidden="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 xml:space="preserve"> </v>
      </c>
      <c r="G91" s="30"/>
      <c r="H91" s="30"/>
      <c r="I91" s="25" t="s">
        <v>27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hidden="1" s="2" customFormat="1" ht="15.15" customHeight="1">
      <c r="A92" s="28"/>
      <c r="B92" s="29"/>
      <c r="C92" s="25" t="s">
        <v>26</v>
      </c>
      <c r="D92" s="30"/>
      <c r="E92" s="30"/>
      <c r="F92" s="22" t="str">
        <f>IF(E18="","",E18)</f>
        <v xml:space="preserve"> </v>
      </c>
      <c r="G92" s="30"/>
      <c r="H92" s="30"/>
      <c r="I92" s="25" t="s">
        <v>29</v>
      </c>
      <c r="J92" s="26" t="str">
        <f>E24</f>
        <v/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hidden="1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hidden="1" s="2" customFormat="1" ht="29.28" customHeight="1">
      <c r="A94" s="28"/>
      <c r="B94" s="29"/>
      <c r="C94" s="164" t="s">
        <v>96</v>
      </c>
      <c r="D94" s="165"/>
      <c r="E94" s="165"/>
      <c r="F94" s="165"/>
      <c r="G94" s="165"/>
      <c r="H94" s="165"/>
      <c r="I94" s="165"/>
      <c r="J94" s="166" t="s">
        <v>97</v>
      </c>
      <c r="K94" s="165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hidden="1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hidden="1" s="2" customFormat="1" ht="22.8" customHeight="1">
      <c r="A96" s="28"/>
      <c r="B96" s="29"/>
      <c r="C96" s="167" t="s">
        <v>98</v>
      </c>
      <c r="D96" s="30"/>
      <c r="E96" s="30"/>
      <c r="F96" s="30"/>
      <c r="G96" s="30"/>
      <c r="H96" s="30"/>
      <c r="I96" s="30"/>
      <c r="J96" s="99">
        <f>J121</f>
        <v>63896.900000000009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99</v>
      </c>
    </row>
    <row r="97" hidden="1" s="9" customFormat="1" ht="24.96" customHeight="1">
      <c r="A97" s="9"/>
      <c r="B97" s="168"/>
      <c r="C97" s="169"/>
      <c r="D97" s="170" t="s">
        <v>354</v>
      </c>
      <c r="E97" s="171"/>
      <c r="F97" s="171"/>
      <c r="G97" s="171"/>
      <c r="H97" s="171"/>
      <c r="I97" s="171"/>
      <c r="J97" s="172">
        <f>J122</f>
        <v>24412.900000000001</v>
      </c>
      <c r="K97" s="169"/>
      <c r="L97" s="17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68"/>
      <c r="C98" s="169"/>
      <c r="D98" s="170" t="s">
        <v>355</v>
      </c>
      <c r="E98" s="171"/>
      <c r="F98" s="171"/>
      <c r="G98" s="171"/>
      <c r="H98" s="171"/>
      <c r="I98" s="171"/>
      <c r="J98" s="172">
        <f>J153</f>
        <v>14743.200000000001</v>
      </c>
      <c r="K98" s="169"/>
      <c r="L98" s="17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68"/>
      <c r="C99" s="169"/>
      <c r="D99" s="170" t="s">
        <v>356</v>
      </c>
      <c r="E99" s="171"/>
      <c r="F99" s="171"/>
      <c r="G99" s="171"/>
      <c r="H99" s="171"/>
      <c r="I99" s="171"/>
      <c r="J99" s="172">
        <f>J182</f>
        <v>4262.8000000000002</v>
      </c>
      <c r="K99" s="169"/>
      <c r="L99" s="17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68"/>
      <c r="C100" s="169"/>
      <c r="D100" s="170" t="s">
        <v>357</v>
      </c>
      <c r="E100" s="171"/>
      <c r="F100" s="171"/>
      <c r="G100" s="171"/>
      <c r="H100" s="171"/>
      <c r="I100" s="171"/>
      <c r="J100" s="172">
        <f>J195</f>
        <v>15000</v>
      </c>
      <c r="K100" s="169"/>
      <c r="L100" s="17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68"/>
      <c r="C101" s="169"/>
      <c r="D101" s="170" t="s">
        <v>100</v>
      </c>
      <c r="E101" s="171"/>
      <c r="F101" s="171"/>
      <c r="G101" s="171"/>
      <c r="H101" s="171"/>
      <c r="I101" s="171"/>
      <c r="J101" s="172">
        <f>J198</f>
        <v>5478</v>
      </c>
      <c r="K101" s="169"/>
      <c r="L101" s="17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8"/>
      <c r="B102" s="29"/>
      <c r="C102" s="30"/>
      <c r="D102" s="30"/>
      <c r="E102" s="30"/>
      <c r="F102" s="30"/>
      <c r="G102" s="30"/>
      <c r="H102" s="30"/>
      <c r="I102" s="30"/>
      <c r="J102" s="30"/>
      <c r="K102" s="30"/>
      <c r="L102" s="52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hidden="1" s="2" customFormat="1" ht="6.96" customHeight="1">
      <c r="A103" s="28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hidden="1"/>
    <row r="105" hidden="1"/>
    <row r="106" hidden="1"/>
    <row r="107" s="2" customFormat="1" ht="6.96" customHeight="1">
      <c r="A107" s="28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24.96" customHeight="1">
      <c r="A108" s="28"/>
      <c r="B108" s="29"/>
      <c r="C108" s="19" t="s">
        <v>102</v>
      </c>
      <c r="D108" s="30"/>
      <c r="E108" s="30"/>
      <c r="F108" s="30"/>
      <c r="G108" s="30"/>
      <c r="H108" s="30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6.96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2" customHeight="1">
      <c r="A110" s="28"/>
      <c r="B110" s="29"/>
      <c r="C110" s="25" t="s">
        <v>14</v>
      </c>
      <c r="D110" s="30"/>
      <c r="E110" s="30"/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6.5" customHeight="1">
      <c r="A111" s="28"/>
      <c r="B111" s="29"/>
      <c r="C111" s="30"/>
      <c r="D111" s="30"/>
      <c r="E111" s="163" t="str">
        <f>E7</f>
        <v>Oprava napájecích zdrojů v obvodu SSZT Ústí n.L. 2022-2023</v>
      </c>
      <c r="F111" s="25"/>
      <c r="G111" s="25"/>
      <c r="H111" s="25"/>
      <c r="I111" s="30"/>
      <c r="J111" s="30"/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6.5" customHeight="1">
      <c r="A113" s="28"/>
      <c r="B113" s="29"/>
      <c r="C113" s="30"/>
      <c r="D113" s="30"/>
      <c r="E113" s="65" t="str">
        <f>E9</f>
        <v>PS04 - PZS P2154 km 99,187 Dobroměřice</v>
      </c>
      <c r="F113" s="30"/>
      <c r="G113" s="30"/>
      <c r="H113" s="30"/>
      <c r="I113" s="30"/>
      <c r="J113" s="30"/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6.96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2" customHeight="1">
      <c r="A115" s="28"/>
      <c r="B115" s="29"/>
      <c r="C115" s="25" t="s">
        <v>18</v>
      </c>
      <c r="D115" s="30"/>
      <c r="E115" s="30"/>
      <c r="F115" s="22" t="str">
        <f>F12</f>
        <v>OŘ Ústí n.L.</v>
      </c>
      <c r="G115" s="30"/>
      <c r="H115" s="30"/>
      <c r="I115" s="25" t="s">
        <v>20</v>
      </c>
      <c r="J115" s="68" t="str">
        <f>IF(J12="","",J12)</f>
        <v>2. 10. 2022</v>
      </c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6.96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22</v>
      </c>
      <c r="D117" s="30"/>
      <c r="E117" s="30"/>
      <c r="F117" s="22" t="str">
        <f>E15</f>
        <v xml:space="preserve"> </v>
      </c>
      <c r="G117" s="30"/>
      <c r="H117" s="30"/>
      <c r="I117" s="25" t="s">
        <v>27</v>
      </c>
      <c r="J117" s="26" t="str">
        <f>E21</f>
        <v xml:space="preserve"> </v>
      </c>
      <c r="K117" s="30"/>
      <c r="L117" s="52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26</v>
      </c>
      <c r="D118" s="30"/>
      <c r="E118" s="30"/>
      <c r="F118" s="22" t="str">
        <f>IF(E18="","",E18)</f>
        <v xml:space="preserve"> </v>
      </c>
      <c r="G118" s="30"/>
      <c r="H118" s="30"/>
      <c r="I118" s="25" t="s">
        <v>29</v>
      </c>
      <c r="J118" s="26" t="str">
        <f>E24</f>
        <v/>
      </c>
      <c r="K118" s="30"/>
      <c r="L118" s="52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0.32" customHeight="1">
      <c r="A119" s="28"/>
      <c r="B119" s="29"/>
      <c r="C119" s="30"/>
      <c r="D119" s="30"/>
      <c r="E119" s="30"/>
      <c r="F119" s="30"/>
      <c r="G119" s="30"/>
      <c r="H119" s="30"/>
      <c r="I119" s="30"/>
      <c r="J119" s="30"/>
      <c r="K119" s="30"/>
      <c r="L119" s="52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10" customFormat="1" ht="29.28" customHeight="1">
      <c r="A120" s="174"/>
      <c r="B120" s="175"/>
      <c r="C120" s="176" t="s">
        <v>103</v>
      </c>
      <c r="D120" s="177" t="s">
        <v>57</v>
      </c>
      <c r="E120" s="177" t="s">
        <v>53</v>
      </c>
      <c r="F120" s="177" t="s">
        <v>54</v>
      </c>
      <c r="G120" s="177" t="s">
        <v>104</v>
      </c>
      <c r="H120" s="177" t="s">
        <v>105</v>
      </c>
      <c r="I120" s="177" t="s">
        <v>106</v>
      </c>
      <c r="J120" s="177" t="s">
        <v>97</v>
      </c>
      <c r="K120" s="178" t="s">
        <v>107</v>
      </c>
      <c r="L120" s="179"/>
      <c r="M120" s="89" t="s">
        <v>1</v>
      </c>
      <c r="N120" s="90" t="s">
        <v>36</v>
      </c>
      <c r="O120" s="90" t="s">
        <v>108</v>
      </c>
      <c r="P120" s="90" t="s">
        <v>109</v>
      </c>
      <c r="Q120" s="90" t="s">
        <v>110</v>
      </c>
      <c r="R120" s="90" t="s">
        <v>111</v>
      </c>
      <c r="S120" s="90" t="s">
        <v>112</v>
      </c>
      <c r="T120" s="91" t="s">
        <v>113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="2" customFormat="1" ht="22.8" customHeight="1">
      <c r="A121" s="28"/>
      <c r="B121" s="29"/>
      <c r="C121" s="96" t="s">
        <v>114</v>
      </c>
      <c r="D121" s="30"/>
      <c r="E121" s="30"/>
      <c r="F121" s="30"/>
      <c r="G121" s="30"/>
      <c r="H121" s="30"/>
      <c r="I121" s="30"/>
      <c r="J121" s="180">
        <f>BK121</f>
        <v>63896.900000000009</v>
      </c>
      <c r="K121" s="30"/>
      <c r="L121" s="34"/>
      <c r="M121" s="92"/>
      <c r="N121" s="181"/>
      <c r="O121" s="93"/>
      <c r="P121" s="182">
        <f>P122+P153+P182+P195+P198</f>
        <v>0</v>
      </c>
      <c r="Q121" s="93"/>
      <c r="R121" s="182">
        <f>R122+R153+R182+R195+R198</f>
        <v>0</v>
      </c>
      <c r="S121" s="93"/>
      <c r="T121" s="183">
        <f>T122+T153+T182+T195+T198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3" t="s">
        <v>71</v>
      </c>
      <c r="AU121" s="13" t="s">
        <v>99</v>
      </c>
      <c r="BK121" s="184">
        <f>BK122+BK153+BK182+BK195+BK198</f>
        <v>63896.900000000009</v>
      </c>
    </row>
    <row r="122" s="11" customFormat="1" ht="25.92" customHeight="1">
      <c r="A122" s="11"/>
      <c r="B122" s="202"/>
      <c r="C122" s="203"/>
      <c r="D122" s="204" t="s">
        <v>71</v>
      </c>
      <c r="E122" s="205" t="s">
        <v>358</v>
      </c>
      <c r="F122" s="205" t="s">
        <v>359</v>
      </c>
      <c r="G122" s="203"/>
      <c r="H122" s="203"/>
      <c r="I122" s="203"/>
      <c r="J122" s="206">
        <f>BK122</f>
        <v>24412.900000000001</v>
      </c>
      <c r="K122" s="203"/>
      <c r="L122" s="207"/>
      <c r="M122" s="208"/>
      <c r="N122" s="209"/>
      <c r="O122" s="209"/>
      <c r="P122" s="210">
        <f>SUM(P123:P152)</f>
        <v>0</v>
      </c>
      <c r="Q122" s="209"/>
      <c r="R122" s="210">
        <f>SUM(R123:R152)</f>
        <v>0</v>
      </c>
      <c r="S122" s="209"/>
      <c r="T122" s="211">
        <f>SUM(T123:T152)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2" t="s">
        <v>80</v>
      </c>
      <c r="AT122" s="213" t="s">
        <v>71</v>
      </c>
      <c r="AU122" s="213" t="s">
        <v>72</v>
      </c>
      <c r="AY122" s="212" t="s">
        <v>121</v>
      </c>
      <c r="BK122" s="214">
        <f>SUM(BK123:BK152)</f>
        <v>24412.900000000001</v>
      </c>
    </row>
    <row r="123" s="2" customFormat="1" ht="16.5" customHeight="1">
      <c r="A123" s="28"/>
      <c r="B123" s="29"/>
      <c r="C123" s="185" t="s">
        <v>80</v>
      </c>
      <c r="D123" s="185" t="s">
        <v>115</v>
      </c>
      <c r="E123" s="186" t="s">
        <v>360</v>
      </c>
      <c r="F123" s="187" t="s">
        <v>361</v>
      </c>
      <c r="G123" s="188" t="s">
        <v>118</v>
      </c>
      <c r="H123" s="189">
        <v>2</v>
      </c>
      <c r="I123" s="190">
        <v>127</v>
      </c>
      <c r="J123" s="190">
        <f>ROUND(I123*H123,2)</f>
        <v>254</v>
      </c>
      <c r="K123" s="187" t="s">
        <v>1</v>
      </c>
      <c r="L123" s="191"/>
      <c r="M123" s="192" t="s">
        <v>1</v>
      </c>
      <c r="N123" s="193" t="s">
        <v>37</v>
      </c>
      <c r="O123" s="194">
        <v>0</v>
      </c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6" t="s">
        <v>120</v>
      </c>
      <c r="AT123" s="196" t="s">
        <v>115</v>
      </c>
      <c r="AU123" s="196" t="s">
        <v>80</v>
      </c>
      <c r="AY123" s="13" t="s">
        <v>121</v>
      </c>
      <c r="BE123" s="197">
        <f>IF(N123="základní",J123,0)</f>
        <v>254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3" t="s">
        <v>80</v>
      </c>
      <c r="BK123" s="197">
        <f>ROUND(I123*H123,2)</f>
        <v>254</v>
      </c>
      <c r="BL123" s="13" t="s">
        <v>122</v>
      </c>
      <c r="BM123" s="196" t="s">
        <v>486</v>
      </c>
    </row>
    <row r="124" s="2" customFormat="1">
      <c r="A124" s="28"/>
      <c r="B124" s="29"/>
      <c r="C124" s="30"/>
      <c r="D124" s="198" t="s">
        <v>124</v>
      </c>
      <c r="E124" s="30"/>
      <c r="F124" s="199" t="s">
        <v>361</v>
      </c>
      <c r="G124" s="30"/>
      <c r="H124" s="30"/>
      <c r="I124" s="30"/>
      <c r="J124" s="30"/>
      <c r="K124" s="30"/>
      <c r="L124" s="34"/>
      <c r="M124" s="200"/>
      <c r="N124" s="201"/>
      <c r="O124" s="80"/>
      <c r="P124" s="80"/>
      <c r="Q124" s="80"/>
      <c r="R124" s="80"/>
      <c r="S124" s="80"/>
      <c r="T124" s="81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3" t="s">
        <v>124</v>
      </c>
      <c r="AU124" s="13" t="s">
        <v>80</v>
      </c>
    </row>
    <row r="125" s="2" customFormat="1" ht="16.5" customHeight="1">
      <c r="A125" s="28"/>
      <c r="B125" s="29"/>
      <c r="C125" s="185" t="s">
        <v>82</v>
      </c>
      <c r="D125" s="185" t="s">
        <v>115</v>
      </c>
      <c r="E125" s="186" t="s">
        <v>363</v>
      </c>
      <c r="F125" s="187" t="s">
        <v>364</v>
      </c>
      <c r="G125" s="188" t="s">
        <v>118</v>
      </c>
      <c r="H125" s="189">
        <v>2</v>
      </c>
      <c r="I125" s="190">
        <v>101</v>
      </c>
      <c r="J125" s="190">
        <f>ROUND(I125*H125,2)</f>
        <v>202</v>
      </c>
      <c r="K125" s="187" t="s">
        <v>1</v>
      </c>
      <c r="L125" s="191"/>
      <c r="M125" s="192" t="s">
        <v>1</v>
      </c>
      <c r="N125" s="193" t="s">
        <v>37</v>
      </c>
      <c r="O125" s="194">
        <v>0</v>
      </c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6" t="s">
        <v>120</v>
      </c>
      <c r="AT125" s="196" t="s">
        <v>115</v>
      </c>
      <c r="AU125" s="196" t="s">
        <v>80</v>
      </c>
      <c r="AY125" s="13" t="s">
        <v>121</v>
      </c>
      <c r="BE125" s="197">
        <f>IF(N125="základní",J125,0)</f>
        <v>202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3" t="s">
        <v>80</v>
      </c>
      <c r="BK125" s="197">
        <f>ROUND(I125*H125,2)</f>
        <v>202</v>
      </c>
      <c r="BL125" s="13" t="s">
        <v>122</v>
      </c>
      <c r="BM125" s="196" t="s">
        <v>487</v>
      </c>
    </row>
    <row r="126" s="2" customFormat="1">
      <c r="A126" s="28"/>
      <c r="B126" s="29"/>
      <c r="C126" s="30"/>
      <c r="D126" s="198" t="s">
        <v>124</v>
      </c>
      <c r="E126" s="30"/>
      <c r="F126" s="199" t="s">
        <v>364</v>
      </c>
      <c r="G126" s="30"/>
      <c r="H126" s="30"/>
      <c r="I126" s="30"/>
      <c r="J126" s="30"/>
      <c r="K126" s="30"/>
      <c r="L126" s="34"/>
      <c r="M126" s="200"/>
      <c r="N126" s="201"/>
      <c r="O126" s="80"/>
      <c r="P126" s="80"/>
      <c r="Q126" s="80"/>
      <c r="R126" s="80"/>
      <c r="S126" s="80"/>
      <c r="T126" s="81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3" t="s">
        <v>124</v>
      </c>
      <c r="AU126" s="13" t="s">
        <v>80</v>
      </c>
    </row>
    <row r="127" s="2" customFormat="1" ht="21.75" customHeight="1">
      <c r="A127" s="28"/>
      <c r="B127" s="29"/>
      <c r="C127" s="185" t="s">
        <v>128</v>
      </c>
      <c r="D127" s="185" t="s">
        <v>115</v>
      </c>
      <c r="E127" s="186" t="s">
        <v>366</v>
      </c>
      <c r="F127" s="187" t="s">
        <v>367</v>
      </c>
      <c r="G127" s="188" t="s">
        <v>118</v>
      </c>
      <c r="H127" s="189">
        <v>1</v>
      </c>
      <c r="I127" s="190">
        <v>16700</v>
      </c>
      <c r="J127" s="190">
        <f>ROUND(I127*H127,2)</f>
        <v>16700</v>
      </c>
      <c r="K127" s="187" t="s">
        <v>1</v>
      </c>
      <c r="L127" s="191"/>
      <c r="M127" s="192" t="s">
        <v>1</v>
      </c>
      <c r="N127" s="193" t="s">
        <v>37</v>
      </c>
      <c r="O127" s="194">
        <v>0</v>
      </c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6" t="s">
        <v>120</v>
      </c>
      <c r="AT127" s="196" t="s">
        <v>115</v>
      </c>
      <c r="AU127" s="196" t="s">
        <v>80</v>
      </c>
      <c r="AY127" s="13" t="s">
        <v>121</v>
      </c>
      <c r="BE127" s="197">
        <f>IF(N127="základní",J127,0)</f>
        <v>16700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3" t="s">
        <v>80</v>
      </c>
      <c r="BK127" s="197">
        <f>ROUND(I127*H127,2)</f>
        <v>16700</v>
      </c>
      <c r="BL127" s="13" t="s">
        <v>122</v>
      </c>
      <c r="BM127" s="196" t="s">
        <v>488</v>
      </c>
    </row>
    <row r="128" s="2" customFormat="1">
      <c r="A128" s="28"/>
      <c r="B128" s="29"/>
      <c r="C128" s="30"/>
      <c r="D128" s="198" t="s">
        <v>124</v>
      </c>
      <c r="E128" s="30"/>
      <c r="F128" s="199" t="s">
        <v>367</v>
      </c>
      <c r="G128" s="30"/>
      <c r="H128" s="30"/>
      <c r="I128" s="30"/>
      <c r="J128" s="30"/>
      <c r="K128" s="30"/>
      <c r="L128" s="34"/>
      <c r="M128" s="200"/>
      <c r="N128" s="201"/>
      <c r="O128" s="80"/>
      <c r="P128" s="80"/>
      <c r="Q128" s="80"/>
      <c r="R128" s="80"/>
      <c r="S128" s="80"/>
      <c r="T128" s="81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3" t="s">
        <v>124</v>
      </c>
      <c r="AU128" s="13" t="s">
        <v>80</v>
      </c>
    </row>
    <row r="129" s="2" customFormat="1" ht="24.15" customHeight="1">
      <c r="A129" s="28"/>
      <c r="B129" s="29"/>
      <c r="C129" s="185" t="s">
        <v>122</v>
      </c>
      <c r="D129" s="185" t="s">
        <v>115</v>
      </c>
      <c r="E129" s="186" t="s">
        <v>369</v>
      </c>
      <c r="F129" s="187" t="s">
        <v>370</v>
      </c>
      <c r="G129" s="188" t="s">
        <v>118</v>
      </c>
      <c r="H129" s="189">
        <v>1</v>
      </c>
      <c r="I129" s="190">
        <v>135</v>
      </c>
      <c r="J129" s="190">
        <f>ROUND(I129*H129,2)</f>
        <v>135</v>
      </c>
      <c r="K129" s="187" t="s">
        <v>1</v>
      </c>
      <c r="L129" s="191"/>
      <c r="M129" s="192" t="s">
        <v>1</v>
      </c>
      <c r="N129" s="193" t="s">
        <v>37</v>
      </c>
      <c r="O129" s="194">
        <v>0</v>
      </c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6" t="s">
        <v>120</v>
      </c>
      <c r="AT129" s="196" t="s">
        <v>115</v>
      </c>
      <c r="AU129" s="196" t="s">
        <v>80</v>
      </c>
      <c r="AY129" s="13" t="s">
        <v>121</v>
      </c>
      <c r="BE129" s="197">
        <f>IF(N129="základní",J129,0)</f>
        <v>135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3" t="s">
        <v>80</v>
      </c>
      <c r="BK129" s="197">
        <f>ROUND(I129*H129,2)</f>
        <v>135</v>
      </c>
      <c r="BL129" s="13" t="s">
        <v>122</v>
      </c>
      <c r="BM129" s="196" t="s">
        <v>489</v>
      </c>
    </row>
    <row r="130" s="2" customFormat="1">
      <c r="A130" s="28"/>
      <c r="B130" s="29"/>
      <c r="C130" s="30"/>
      <c r="D130" s="198" t="s">
        <v>124</v>
      </c>
      <c r="E130" s="30"/>
      <c r="F130" s="199" t="s">
        <v>370</v>
      </c>
      <c r="G130" s="30"/>
      <c r="H130" s="30"/>
      <c r="I130" s="30"/>
      <c r="J130" s="30"/>
      <c r="K130" s="30"/>
      <c r="L130" s="34"/>
      <c r="M130" s="200"/>
      <c r="N130" s="201"/>
      <c r="O130" s="80"/>
      <c r="P130" s="80"/>
      <c r="Q130" s="80"/>
      <c r="R130" s="80"/>
      <c r="S130" s="80"/>
      <c r="T130" s="81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3" t="s">
        <v>124</v>
      </c>
      <c r="AU130" s="13" t="s">
        <v>80</v>
      </c>
    </row>
    <row r="131" s="2" customFormat="1" ht="16.5" customHeight="1">
      <c r="A131" s="28"/>
      <c r="B131" s="29"/>
      <c r="C131" s="185" t="s">
        <v>135</v>
      </c>
      <c r="D131" s="185" t="s">
        <v>115</v>
      </c>
      <c r="E131" s="186" t="s">
        <v>372</v>
      </c>
      <c r="F131" s="187" t="s">
        <v>373</v>
      </c>
      <c r="G131" s="188" t="s">
        <v>118</v>
      </c>
      <c r="H131" s="189">
        <v>1</v>
      </c>
      <c r="I131" s="190">
        <v>2540</v>
      </c>
      <c r="J131" s="190">
        <f>ROUND(I131*H131,2)</f>
        <v>2540</v>
      </c>
      <c r="K131" s="187" t="s">
        <v>1</v>
      </c>
      <c r="L131" s="191"/>
      <c r="M131" s="192" t="s">
        <v>1</v>
      </c>
      <c r="N131" s="193" t="s">
        <v>37</v>
      </c>
      <c r="O131" s="194">
        <v>0</v>
      </c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6" t="s">
        <v>120</v>
      </c>
      <c r="AT131" s="196" t="s">
        <v>115</v>
      </c>
      <c r="AU131" s="196" t="s">
        <v>80</v>
      </c>
      <c r="AY131" s="13" t="s">
        <v>121</v>
      </c>
      <c r="BE131" s="197">
        <f>IF(N131="základní",J131,0)</f>
        <v>2540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3" t="s">
        <v>80</v>
      </c>
      <c r="BK131" s="197">
        <f>ROUND(I131*H131,2)</f>
        <v>2540</v>
      </c>
      <c r="BL131" s="13" t="s">
        <v>122</v>
      </c>
      <c r="BM131" s="196" t="s">
        <v>490</v>
      </c>
    </row>
    <row r="132" s="2" customFormat="1">
      <c r="A132" s="28"/>
      <c r="B132" s="29"/>
      <c r="C132" s="30"/>
      <c r="D132" s="198" t="s">
        <v>124</v>
      </c>
      <c r="E132" s="30"/>
      <c r="F132" s="199" t="s">
        <v>373</v>
      </c>
      <c r="G132" s="30"/>
      <c r="H132" s="30"/>
      <c r="I132" s="30"/>
      <c r="J132" s="30"/>
      <c r="K132" s="30"/>
      <c r="L132" s="34"/>
      <c r="M132" s="200"/>
      <c r="N132" s="201"/>
      <c r="O132" s="80"/>
      <c r="P132" s="80"/>
      <c r="Q132" s="80"/>
      <c r="R132" s="80"/>
      <c r="S132" s="80"/>
      <c r="T132" s="81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3" t="s">
        <v>124</v>
      </c>
      <c r="AU132" s="13" t="s">
        <v>80</v>
      </c>
    </row>
    <row r="133" s="2" customFormat="1" ht="24.15" customHeight="1">
      <c r="A133" s="28"/>
      <c r="B133" s="29"/>
      <c r="C133" s="185" t="s">
        <v>139</v>
      </c>
      <c r="D133" s="185" t="s">
        <v>115</v>
      </c>
      <c r="E133" s="186" t="s">
        <v>378</v>
      </c>
      <c r="F133" s="187" t="s">
        <v>379</v>
      </c>
      <c r="G133" s="188" t="s">
        <v>118</v>
      </c>
      <c r="H133" s="189">
        <v>1</v>
      </c>
      <c r="I133" s="190">
        <v>846</v>
      </c>
      <c r="J133" s="190">
        <f>ROUND(I133*H133,2)</f>
        <v>846</v>
      </c>
      <c r="K133" s="187" t="s">
        <v>1</v>
      </c>
      <c r="L133" s="191"/>
      <c r="M133" s="192" t="s">
        <v>1</v>
      </c>
      <c r="N133" s="193" t="s">
        <v>37</v>
      </c>
      <c r="O133" s="194">
        <v>0</v>
      </c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6" t="s">
        <v>120</v>
      </c>
      <c r="AT133" s="196" t="s">
        <v>115</v>
      </c>
      <c r="AU133" s="196" t="s">
        <v>80</v>
      </c>
      <c r="AY133" s="13" t="s">
        <v>121</v>
      </c>
      <c r="BE133" s="197">
        <f>IF(N133="základní",J133,0)</f>
        <v>846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3" t="s">
        <v>80</v>
      </c>
      <c r="BK133" s="197">
        <f>ROUND(I133*H133,2)</f>
        <v>846</v>
      </c>
      <c r="BL133" s="13" t="s">
        <v>122</v>
      </c>
      <c r="BM133" s="196" t="s">
        <v>491</v>
      </c>
    </row>
    <row r="134" s="2" customFormat="1">
      <c r="A134" s="28"/>
      <c r="B134" s="29"/>
      <c r="C134" s="30"/>
      <c r="D134" s="198" t="s">
        <v>124</v>
      </c>
      <c r="E134" s="30"/>
      <c r="F134" s="199" t="s">
        <v>379</v>
      </c>
      <c r="G134" s="30"/>
      <c r="H134" s="30"/>
      <c r="I134" s="30"/>
      <c r="J134" s="30"/>
      <c r="K134" s="30"/>
      <c r="L134" s="34"/>
      <c r="M134" s="200"/>
      <c r="N134" s="201"/>
      <c r="O134" s="80"/>
      <c r="P134" s="80"/>
      <c r="Q134" s="80"/>
      <c r="R134" s="80"/>
      <c r="S134" s="80"/>
      <c r="T134" s="81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3" t="s">
        <v>124</v>
      </c>
      <c r="AU134" s="13" t="s">
        <v>80</v>
      </c>
    </row>
    <row r="135" s="2" customFormat="1" ht="24.15" customHeight="1">
      <c r="A135" s="28"/>
      <c r="B135" s="29"/>
      <c r="C135" s="185" t="s">
        <v>143</v>
      </c>
      <c r="D135" s="185" t="s">
        <v>115</v>
      </c>
      <c r="E135" s="186" t="s">
        <v>381</v>
      </c>
      <c r="F135" s="187" t="s">
        <v>382</v>
      </c>
      <c r="G135" s="188" t="s">
        <v>118</v>
      </c>
      <c r="H135" s="189">
        <v>1</v>
      </c>
      <c r="I135" s="190">
        <v>693</v>
      </c>
      <c r="J135" s="190">
        <f>ROUND(I135*H135,2)</f>
        <v>693</v>
      </c>
      <c r="K135" s="187" t="s">
        <v>1</v>
      </c>
      <c r="L135" s="191"/>
      <c r="M135" s="192" t="s">
        <v>1</v>
      </c>
      <c r="N135" s="193" t="s">
        <v>37</v>
      </c>
      <c r="O135" s="194">
        <v>0</v>
      </c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120</v>
      </c>
      <c r="AT135" s="196" t="s">
        <v>115</v>
      </c>
      <c r="AU135" s="196" t="s">
        <v>80</v>
      </c>
      <c r="AY135" s="13" t="s">
        <v>121</v>
      </c>
      <c r="BE135" s="197">
        <f>IF(N135="základní",J135,0)</f>
        <v>693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3" t="s">
        <v>80</v>
      </c>
      <c r="BK135" s="197">
        <f>ROUND(I135*H135,2)</f>
        <v>693</v>
      </c>
      <c r="BL135" s="13" t="s">
        <v>122</v>
      </c>
      <c r="BM135" s="196" t="s">
        <v>492</v>
      </c>
    </row>
    <row r="136" s="2" customFormat="1">
      <c r="A136" s="28"/>
      <c r="B136" s="29"/>
      <c r="C136" s="30"/>
      <c r="D136" s="198" t="s">
        <v>124</v>
      </c>
      <c r="E136" s="30"/>
      <c r="F136" s="199" t="s">
        <v>382</v>
      </c>
      <c r="G136" s="30"/>
      <c r="H136" s="30"/>
      <c r="I136" s="30"/>
      <c r="J136" s="30"/>
      <c r="K136" s="30"/>
      <c r="L136" s="34"/>
      <c r="M136" s="200"/>
      <c r="N136" s="201"/>
      <c r="O136" s="80"/>
      <c r="P136" s="80"/>
      <c r="Q136" s="80"/>
      <c r="R136" s="80"/>
      <c r="S136" s="80"/>
      <c r="T136" s="81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3" t="s">
        <v>124</v>
      </c>
      <c r="AU136" s="13" t="s">
        <v>80</v>
      </c>
    </row>
    <row r="137" s="2" customFormat="1" ht="24.15" customHeight="1">
      <c r="A137" s="28"/>
      <c r="B137" s="29"/>
      <c r="C137" s="185" t="s">
        <v>120</v>
      </c>
      <c r="D137" s="185" t="s">
        <v>115</v>
      </c>
      <c r="E137" s="186" t="s">
        <v>384</v>
      </c>
      <c r="F137" s="187" t="s">
        <v>385</v>
      </c>
      <c r="G137" s="188" t="s">
        <v>118</v>
      </c>
      <c r="H137" s="189">
        <v>1</v>
      </c>
      <c r="I137" s="190">
        <v>55</v>
      </c>
      <c r="J137" s="190">
        <f>ROUND(I137*H137,2)</f>
        <v>55</v>
      </c>
      <c r="K137" s="187" t="s">
        <v>1</v>
      </c>
      <c r="L137" s="191"/>
      <c r="M137" s="192" t="s">
        <v>1</v>
      </c>
      <c r="N137" s="193" t="s">
        <v>37</v>
      </c>
      <c r="O137" s="194">
        <v>0</v>
      </c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6" t="s">
        <v>120</v>
      </c>
      <c r="AT137" s="196" t="s">
        <v>115</v>
      </c>
      <c r="AU137" s="196" t="s">
        <v>80</v>
      </c>
      <c r="AY137" s="13" t="s">
        <v>121</v>
      </c>
      <c r="BE137" s="197">
        <f>IF(N137="základní",J137,0)</f>
        <v>55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3" t="s">
        <v>80</v>
      </c>
      <c r="BK137" s="197">
        <f>ROUND(I137*H137,2)</f>
        <v>55</v>
      </c>
      <c r="BL137" s="13" t="s">
        <v>122</v>
      </c>
      <c r="BM137" s="196" t="s">
        <v>493</v>
      </c>
    </row>
    <row r="138" s="2" customFormat="1">
      <c r="A138" s="28"/>
      <c r="B138" s="29"/>
      <c r="C138" s="30"/>
      <c r="D138" s="198" t="s">
        <v>124</v>
      </c>
      <c r="E138" s="30"/>
      <c r="F138" s="199" t="s">
        <v>385</v>
      </c>
      <c r="G138" s="30"/>
      <c r="H138" s="30"/>
      <c r="I138" s="30"/>
      <c r="J138" s="30"/>
      <c r="K138" s="30"/>
      <c r="L138" s="34"/>
      <c r="M138" s="200"/>
      <c r="N138" s="201"/>
      <c r="O138" s="80"/>
      <c r="P138" s="80"/>
      <c r="Q138" s="80"/>
      <c r="R138" s="80"/>
      <c r="S138" s="80"/>
      <c r="T138" s="81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3" t="s">
        <v>124</v>
      </c>
      <c r="AU138" s="13" t="s">
        <v>80</v>
      </c>
    </row>
    <row r="139" s="2" customFormat="1" ht="24.15" customHeight="1">
      <c r="A139" s="28"/>
      <c r="B139" s="29"/>
      <c r="C139" s="185" t="s">
        <v>150</v>
      </c>
      <c r="D139" s="185" t="s">
        <v>115</v>
      </c>
      <c r="E139" s="186" t="s">
        <v>387</v>
      </c>
      <c r="F139" s="187" t="s">
        <v>388</v>
      </c>
      <c r="G139" s="188" t="s">
        <v>118</v>
      </c>
      <c r="H139" s="189">
        <v>1</v>
      </c>
      <c r="I139" s="190">
        <v>1790</v>
      </c>
      <c r="J139" s="190">
        <f>ROUND(I139*H139,2)</f>
        <v>1790</v>
      </c>
      <c r="K139" s="187" t="s">
        <v>1</v>
      </c>
      <c r="L139" s="191"/>
      <c r="M139" s="192" t="s">
        <v>1</v>
      </c>
      <c r="N139" s="193" t="s">
        <v>37</v>
      </c>
      <c r="O139" s="194">
        <v>0</v>
      </c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6" t="s">
        <v>120</v>
      </c>
      <c r="AT139" s="196" t="s">
        <v>115</v>
      </c>
      <c r="AU139" s="196" t="s">
        <v>80</v>
      </c>
      <c r="AY139" s="13" t="s">
        <v>121</v>
      </c>
      <c r="BE139" s="197">
        <f>IF(N139="základní",J139,0)</f>
        <v>1790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3" t="s">
        <v>80</v>
      </c>
      <c r="BK139" s="197">
        <f>ROUND(I139*H139,2)</f>
        <v>1790</v>
      </c>
      <c r="BL139" s="13" t="s">
        <v>122</v>
      </c>
      <c r="BM139" s="196" t="s">
        <v>494</v>
      </c>
    </row>
    <row r="140" s="2" customFormat="1">
      <c r="A140" s="28"/>
      <c r="B140" s="29"/>
      <c r="C140" s="30"/>
      <c r="D140" s="198" t="s">
        <v>124</v>
      </c>
      <c r="E140" s="30"/>
      <c r="F140" s="199" t="s">
        <v>388</v>
      </c>
      <c r="G140" s="30"/>
      <c r="H140" s="30"/>
      <c r="I140" s="30"/>
      <c r="J140" s="30"/>
      <c r="K140" s="30"/>
      <c r="L140" s="34"/>
      <c r="M140" s="200"/>
      <c r="N140" s="201"/>
      <c r="O140" s="80"/>
      <c r="P140" s="80"/>
      <c r="Q140" s="80"/>
      <c r="R140" s="80"/>
      <c r="S140" s="80"/>
      <c r="T140" s="81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3" t="s">
        <v>124</v>
      </c>
      <c r="AU140" s="13" t="s">
        <v>80</v>
      </c>
    </row>
    <row r="141" s="2" customFormat="1" ht="16.5" customHeight="1">
      <c r="A141" s="28"/>
      <c r="B141" s="29"/>
      <c r="C141" s="185" t="s">
        <v>154</v>
      </c>
      <c r="D141" s="185" t="s">
        <v>115</v>
      </c>
      <c r="E141" s="186" t="s">
        <v>390</v>
      </c>
      <c r="F141" s="187" t="s">
        <v>391</v>
      </c>
      <c r="G141" s="188" t="s">
        <v>191</v>
      </c>
      <c r="H141" s="189">
        <v>10</v>
      </c>
      <c r="I141" s="190">
        <v>17.199999999999999</v>
      </c>
      <c r="J141" s="190">
        <f>ROUND(I141*H141,2)</f>
        <v>172</v>
      </c>
      <c r="K141" s="187" t="s">
        <v>1</v>
      </c>
      <c r="L141" s="191"/>
      <c r="M141" s="192" t="s">
        <v>1</v>
      </c>
      <c r="N141" s="193" t="s">
        <v>37</v>
      </c>
      <c r="O141" s="194">
        <v>0</v>
      </c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6" t="s">
        <v>120</v>
      </c>
      <c r="AT141" s="196" t="s">
        <v>115</v>
      </c>
      <c r="AU141" s="196" t="s">
        <v>80</v>
      </c>
      <c r="AY141" s="13" t="s">
        <v>121</v>
      </c>
      <c r="BE141" s="197">
        <f>IF(N141="základní",J141,0)</f>
        <v>172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3" t="s">
        <v>80</v>
      </c>
      <c r="BK141" s="197">
        <f>ROUND(I141*H141,2)</f>
        <v>172</v>
      </c>
      <c r="BL141" s="13" t="s">
        <v>122</v>
      </c>
      <c r="BM141" s="196" t="s">
        <v>495</v>
      </c>
    </row>
    <row r="142" s="2" customFormat="1">
      <c r="A142" s="28"/>
      <c r="B142" s="29"/>
      <c r="C142" s="30"/>
      <c r="D142" s="198" t="s">
        <v>124</v>
      </c>
      <c r="E142" s="30"/>
      <c r="F142" s="199" t="s">
        <v>391</v>
      </c>
      <c r="G142" s="30"/>
      <c r="H142" s="30"/>
      <c r="I142" s="30"/>
      <c r="J142" s="30"/>
      <c r="K142" s="30"/>
      <c r="L142" s="34"/>
      <c r="M142" s="200"/>
      <c r="N142" s="201"/>
      <c r="O142" s="80"/>
      <c r="P142" s="80"/>
      <c r="Q142" s="80"/>
      <c r="R142" s="80"/>
      <c r="S142" s="80"/>
      <c r="T142" s="81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3" t="s">
        <v>124</v>
      </c>
      <c r="AU142" s="13" t="s">
        <v>80</v>
      </c>
    </row>
    <row r="143" s="2" customFormat="1" ht="16.5" customHeight="1">
      <c r="A143" s="28"/>
      <c r="B143" s="29"/>
      <c r="C143" s="185" t="s">
        <v>158</v>
      </c>
      <c r="D143" s="185" t="s">
        <v>115</v>
      </c>
      <c r="E143" s="186" t="s">
        <v>393</v>
      </c>
      <c r="F143" s="187" t="s">
        <v>394</v>
      </c>
      <c r="G143" s="188" t="s">
        <v>191</v>
      </c>
      <c r="H143" s="189">
        <v>10</v>
      </c>
      <c r="I143" s="190">
        <v>17.899999999999999</v>
      </c>
      <c r="J143" s="190">
        <f>ROUND(I143*H143,2)</f>
        <v>179</v>
      </c>
      <c r="K143" s="187" t="s">
        <v>1</v>
      </c>
      <c r="L143" s="191"/>
      <c r="M143" s="192" t="s">
        <v>1</v>
      </c>
      <c r="N143" s="193" t="s">
        <v>37</v>
      </c>
      <c r="O143" s="194">
        <v>0</v>
      </c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96" t="s">
        <v>120</v>
      </c>
      <c r="AT143" s="196" t="s">
        <v>115</v>
      </c>
      <c r="AU143" s="196" t="s">
        <v>80</v>
      </c>
      <c r="AY143" s="13" t="s">
        <v>121</v>
      </c>
      <c r="BE143" s="197">
        <f>IF(N143="základní",J143,0)</f>
        <v>179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3" t="s">
        <v>80</v>
      </c>
      <c r="BK143" s="197">
        <f>ROUND(I143*H143,2)</f>
        <v>179</v>
      </c>
      <c r="BL143" s="13" t="s">
        <v>122</v>
      </c>
      <c r="BM143" s="196" t="s">
        <v>496</v>
      </c>
    </row>
    <row r="144" s="2" customFormat="1">
      <c r="A144" s="28"/>
      <c r="B144" s="29"/>
      <c r="C144" s="30"/>
      <c r="D144" s="198" t="s">
        <v>124</v>
      </c>
      <c r="E144" s="30"/>
      <c r="F144" s="199" t="s">
        <v>394</v>
      </c>
      <c r="G144" s="30"/>
      <c r="H144" s="30"/>
      <c r="I144" s="30"/>
      <c r="J144" s="30"/>
      <c r="K144" s="30"/>
      <c r="L144" s="34"/>
      <c r="M144" s="200"/>
      <c r="N144" s="201"/>
      <c r="O144" s="80"/>
      <c r="P144" s="80"/>
      <c r="Q144" s="80"/>
      <c r="R144" s="80"/>
      <c r="S144" s="80"/>
      <c r="T144" s="81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3" t="s">
        <v>124</v>
      </c>
      <c r="AU144" s="13" t="s">
        <v>80</v>
      </c>
    </row>
    <row r="145" s="2" customFormat="1" ht="16.5" customHeight="1">
      <c r="A145" s="28"/>
      <c r="B145" s="29"/>
      <c r="C145" s="185" t="s">
        <v>162</v>
      </c>
      <c r="D145" s="185" t="s">
        <v>115</v>
      </c>
      <c r="E145" s="186" t="s">
        <v>396</v>
      </c>
      <c r="F145" s="187" t="s">
        <v>397</v>
      </c>
      <c r="G145" s="188" t="s">
        <v>191</v>
      </c>
      <c r="H145" s="189">
        <v>10</v>
      </c>
      <c r="I145" s="190">
        <v>16.399999999999999</v>
      </c>
      <c r="J145" s="190">
        <f>ROUND(I145*H145,2)</f>
        <v>164</v>
      </c>
      <c r="K145" s="187" t="s">
        <v>1</v>
      </c>
      <c r="L145" s="191"/>
      <c r="M145" s="192" t="s">
        <v>1</v>
      </c>
      <c r="N145" s="193" t="s">
        <v>37</v>
      </c>
      <c r="O145" s="194">
        <v>0</v>
      </c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6" t="s">
        <v>120</v>
      </c>
      <c r="AT145" s="196" t="s">
        <v>115</v>
      </c>
      <c r="AU145" s="196" t="s">
        <v>80</v>
      </c>
      <c r="AY145" s="13" t="s">
        <v>121</v>
      </c>
      <c r="BE145" s="197">
        <f>IF(N145="základní",J145,0)</f>
        <v>164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3" t="s">
        <v>80</v>
      </c>
      <c r="BK145" s="197">
        <f>ROUND(I145*H145,2)</f>
        <v>164</v>
      </c>
      <c r="BL145" s="13" t="s">
        <v>122</v>
      </c>
      <c r="BM145" s="196" t="s">
        <v>497</v>
      </c>
    </row>
    <row r="146" s="2" customFormat="1">
      <c r="A146" s="28"/>
      <c r="B146" s="29"/>
      <c r="C146" s="30"/>
      <c r="D146" s="198" t="s">
        <v>124</v>
      </c>
      <c r="E146" s="30"/>
      <c r="F146" s="199" t="s">
        <v>397</v>
      </c>
      <c r="G146" s="30"/>
      <c r="H146" s="30"/>
      <c r="I146" s="30"/>
      <c r="J146" s="30"/>
      <c r="K146" s="30"/>
      <c r="L146" s="34"/>
      <c r="M146" s="200"/>
      <c r="N146" s="201"/>
      <c r="O146" s="80"/>
      <c r="P146" s="80"/>
      <c r="Q146" s="80"/>
      <c r="R146" s="80"/>
      <c r="S146" s="80"/>
      <c r="T146" s="81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3" t="s">
        <v>124</v>
      </c>
      <c r="AU146" s="13" t="s">
        <v>80</v>
      </c>
    </row>
    <row r="147" s="2" customFormat="1" ht="16.5" customHeight="1">
      <c r="A147" s="28"/>
      <c r="B147" s="29"/>
      <c r="C147" s="185" t="s">
        <v>166</v>
      </c>
      <c r="D147" s="185" t="s">
        <v>115</v>
      </c>
      <c r="E147" s="186" t="s">
        <v>399</v>
      </c>
      <c r="F147" s="187" t="s">
        <v>480</v>
      </c>
      <c r="G147" s="188" t="s">
        <v>191</v>
      </c>
      <c r="H147" s="189">
        <v>10</v>
      </c>
      <c r="I147" s="190">
        <v>6.7699999999999996</v>
      </c>
      <c r="J147" s="190">
        <f>ROUND(I147*H147,2)</f>
        <v>67.700000000000003</v>
      </c>
      <c r="K147" s="187" t="s">
        <v>401</v>
      </c>
      <c r="L147" s="191"/>
      <c r="M147" s="192" t="s">
        <v>1</v>
      </c>
      <c r="N147" s="193" t="s">
        <v>37</v>
      </c>
      <c r="O147" s="194">
        <v>0</v>
      </c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96" t="s">
        <v>120</v>
      </c>
      <c r="AT147" s="196" t="s">
        <v>115</v>
      </c>
      <c r="AU147" s="196" t="s">
        <v>80</v>
      </c>
      <c r="AY147" s="13" t="s">
        <v>121</v>
      </c>
      <c r="BE147" s="197">
        <f>IF(N147="základní",J147,0)</f>
        <v>67.700000000000003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3" t="s">
        <v>80</v>
      </c>
      <c r="BK147" s="197">
        <f>ROUND(I147*H147,2)</f>
        <v>67.700000000000003</v>
      </c>
      <c r="BL147" s="13" t="s">
        <v>122</v>
      </c>
      <c r="BM147" s="196" t="s">
        <v>498</v>
      </c>
    </row>
    <row r="148" s="2" customFormat="1">
      <c r="A148" s="28"/>
      <c r="B148" s="29"/>
      <c r="C148" s="30"/>
      <c r="D148" s="198" t="s">
        <v>124</v>
      </c>
      <c r="E148" s="30"/>
      <c r="F148" s="199" t="s">
        <v>403</v>
      </c>
      <c r="G148" s="30"/>
      <c r="H148" s="30"/>
      <c r="I148" s="30"/>
      <c r="J148" s="30"/>
      <c r="K148" s="30"/>
      <c r="L148" s="34"/>
      <c r="M148" s="200"/>
      <c r="N148" s="201"/>
      <c r="O148" s="80"/>
      <c r="P148" s="80"/>
      <c r="Q148" s="80"/>
      <c r="R148" s="80"/>
      <c r="S148" s="80"/>
      <c r="T148" s="81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3" t="s">
        <v>124</v>
      </c>
      <c r="AU148" s="13" t="s">
        <v>80</v>
      </c>
    </row>
    <row r="149" s="2" customFormat="1" ht="16.5" customHeight="1">
      <c r="A149" s="28"/>
      <c r="B149" s="29"/>
      <c r="C149" s="185" t="s">
        <v>170</v>
      </c>
      <c r="D149" s="185" t="s">
        <v>115</v>
      </c>
      <c r="E149" s="186" t="s">
        <v>404</v>
      </c>
      <c r="F149" s="187" t="s">
        <v>405</v>
      </c>
      <c r="G149" s="188" t="s">
        <v>191</v>
      </c>
      <c r="H149" s="189">
        <v>40</v>
      </c>
      <c r="I149" s="190">
        <v>3.23</v>
      </c>
      <c r="J149" s="190">
        <f>ROUND(I149*H149,2)</f>
        <v>129.19999999999999</v>
      </c>
      <c r="K149" s="187" t="s">
        <v>1</v>
      </c>
      <c r="L149" s="191"/>
      <c r="M149" s="192" t="s">
        <v>1</v>
      </c>
      <c r="N149" s="193" t="s">
        <v>37</v>
      </c>
      <c r="O149" s="194">
        <v>0</v>
      </c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6" t="s">
        <v>120</v>
      </c>
      <c r="AT149" s="196" t="s">
        <v>115</v>
      </c>
      <c r="AU149" s="196" t="s">
        <v>80</v>
      </c>
      <c r="AY149" s="13" t="s">
        <v>121</v>
      </c>
      <c r="BE149" s="197">
        <f>IF(N149="základní",J149,0)</f>
        <v>129.19999999999999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3" t="s">
        <v>80</v>
      </c>
      <c r="BK149" s="197">
        <f>ROUND(I149*H149,2)</f>
        <v>129.19999999999999</v>
      </c>
      <c r="BL149" s="13" t="s">
        <v>122</v>
      </c>
      <c r="BM149" s="196" t="s">
        <v>499</v>
      </c>
    </row>
    <row r="150" s="2" customFormat="1">
      <c r="A150" s="28"/>
      <c r="B150" s="29"/>
      <c r="C150" s="30"/>
      <c r="D150" s="198" t="s">
        <v>124</v>
      </c>
      <c r="E150" s="30"/>
      <c r="F150" s="199" t="s">
        <v>405</v>
      </c>
      <c r="G150" s="30"/>
      <c r="H150" s="30"/>
      <c r="I150" s="30"/>
      <c r="J150" s="30"/>
      <c r="K150" s="30"/>
      <c r="L150" s="34"/>
      <c r="M150" s="200"/>
      <c r="N150" s="201"/>
      <c r="O150" s="80"/>
      <c r="P150" s="80"/>
      <c r="Q150" s="80"/>
      <c r="R150" s="80"/>
      <c r="S150" s="80"/>
      <c r="T150" s="81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3" t="s">
        <v>124</v>
      </c>
      <c r="AU150" s="13" t="s">
        <v>80</v>
      </c>
    </row>
    <row r="151" s="2" customFormat="1" ht="16.5" customHeight="1">
      <c r="A151" s="28"/>
      <c r="B151" s="29"/>
      <c r="C151" s="185" t="s">
        <v>8</v>
      </c>
      <c r="D151" s="185" t="s">
        <v>115</v>
      </c>
      <c r="E151" s="186" t="s">
        <v>407</v>
      </c>
      <c r="F151" s="187" t="s">
        <v>408</v>
      </c>
      <c r="G151" s="188" t="s">
        <v>191</v>
      </c>
      <c r="H151" s="189">
        <v>20</v>
      </c>
      <c r="I151" s="190">
        <v>24.300000000000001</v>
      </c>
      <c r="J151" s="190">
        <f>ROUND(I151*H151,2)</f>
        <v>486</v>
      </c>
      <c r="K151" s="187" t="s">
        <v>1</v>
      </c>
      <c r="L151" s="191"/>
      <c r="M151" s="192" t="s">
        <v>1</v>
      </c>
      <c r="N151" s="193" t="s">
        <v>37</v>
      </c>
      <c r="O151" s="194">
        <v>0</v>
      </c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96" t="s">
        <v>120</v>
      </c>
      <c r="AT151" s="196" t="s">
        <v>115</v>
      </c>
      <c r="AU151" s="196" t="s">
        <v>80</v>
      </c>
      <c r="AY151" s="13" t="s">
        <v>121</v>
      </c>
      <c r="BE151" s="197">
        <f>IF(N151="základní",J151,0)</f>
        <v>486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3" t="s">
        <v>80</v>
      </c>
      <c r="BK151" s="197">
        <f>ROUND(I151*H151,2)</f>
        <v>486</v>
      </c>
      <c r="BL151" s="13" t="s">
        <v>122</v>
      </c>
      <c r="BM151" s="196" t="s">
        <v>500</v>
      </c>
    </row>
    <row r="152" s="2" customFormat="1">
      <c r="A152" s="28"/>
      <c r="B152" s="29"/>
      <c r="C152" s="30"/>
      <c r="D152" s="198" t="s">
        <v>124</v>
      </c>
      <c r="E152" s="30"/>
      <c r="F152" s="199" t="s">
        <v>408</v>
      </c>
      <c r="G152" s="30"/>
      <c r="H152" s="30"/>
      <c r="I152" s="30"/>
      <c r="J152" s="30"/>
      <c r="K152" s="30"/>
      <c r="L152" s="34"/>
      <c r="M152" s="200"/>
      <c r="N152" s="201"/>
      <c r="O152" s="80"/>
      <c r="P152" s="80"/>
      <c r="Q152" s="80"/>
      <c r="R152" s="80"/>
      <c r="S152" s="80"/>
      <c r="T152" s="81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3" t="s">
        <v>124</v>
      </c>
      <c r="AU152" s="13" t="s">
        <v>80</v>
      </c>
    </row>
    <row r="153" s="11" customFormat="1" ht="25.92" customHeight="1">
      <c r="A153" s="11"/>
      <c r="B153" s="202"/>
      <c r="C153" s="203"/>
      <c r="D153" s="204" t="s">
        <v>71</v>
      </c>
      <c r="E153" s="205" t="s">
        <v>410</v>
      </c>
      <c r="F153" s="205" t="s">
        <v>411</v>
      </c>
      <c r="G153" s="203"/>
      <c r="H153" s="203"/>
      <c r="I153" s="203"/>
      <c r="J153" s="206">
        <f>BK153</f>
        <v>14743.200000000001</v>
      </c>
      <c r="K153" s="203"/>
      <c r="L153" s="207"/>
      <c r="M153" s="208"/>
      <c r="N153" s="209"/>
      <c r="O153" s="209"/>
      <c r="P153" s="210">
        <f>SUM(P154:P181)</f>
        <v>0</v>
      </c>
      <c r="Q153" s="209"/>
      <c r="R153" s="210">
        <f>SUM(R154:R181)</f>
        <v>0</v>
      </c>
      <c r="S153" s="209"/>
      <c r="T153" s="211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2" t="s">
        <v>80</v>
      </c>
      <c r="AT153" s="213" t="s">
        <v>71</v>
      </c>
      <c r="AU153" s="213" t="s">
        <v>72</v>
      </c>
      <c r="AY153" s="212" t="s">
        <v>121</v>
      </c>
      <c r="BK153" s="214">
        <f>SUM(BK154:BK181)</f>
        <v>14743.200000000001</v>
      </c>
    </row>
    <row r="154" s="2" customFormat="1" ht="37.8" customHeight="1">
      <c r="A154" s="28"/>
      <c r="B154" s="29"/>
      <c r="C154" s="215" t="s">
        <v>214</v>
      </c>
      <c r="D154" s="215" t="s">
        <v>188</v>
      </c>
      <c r="E154" s="216" t="s">
        <v>429</v>
      </c>
      <c r="F154" s="217" t="s">
        <v>430</v>
      </c>
      <c r="G154" s="218" t="s">
        <v>118</v>
      </c>
      <c r="H154" s="219">
        <v>1</v>
      </c>
      <c r="I154" s="220">
        <v>332</v>
      </c>
      <c r="J154" s="220">
        <f>ROUND(I154*H154,2)</f>
        <v>332</v>
      </c>
      <c r="K154" s="217" t="s">
        <v>1</v>
      </c>
      <c r="L154" s="34"/>
      <c r="M154" s="221" t="s">
        <v>1</v>
      </c>
      <c r="N154" s="222" t="s">
        <v>37</v>
      </c>
      <c r="O154" s="194">
        <v>0</v>
      </c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96" t="s">
        <v>122</v>
      </c>
      <c r="AT154" s="196" t="s">
        <v>188</v>
      </c>
      <c r="AU154" s="196" t="s">
        <v>80</v>
      </c>
      <c r="AY154" s="13" t="s">
        <v>121</v>
      </c>
      <c r="BE154" s="197">
        <f>IF(N154="základní",J154,0)</f>
        <v>332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3" t="s">
        <v>80</v>
      </c>
      <c r="BK154" s="197">
        <f>ROUND(I154*H154,2)</f>
        <v>332</v>
      </c>
      <c r="BL154" s="13" t="s">
        <v>122</v>
      </c>
      <c r="BM154" s="196" t="s">
        <v>501</v>
      </c>
    </row>
    <row r="155" s="2" customFormat="1">
      <c r="A155" s="28"/>
      <c r="B155" s="29"/>
      <c r="C155" s="30"/>
      <c r="D155" s="198" t="s">
        <v>124</v>
      </c>
      <c r="E155" s="30"/>
      <c r="F155" s="199" t="s">
        <v>430</v>
      </c>
      <c r="G155" s="30"/>
      <c r="H155" s="30"/>
      <c r="I155" s="30"/>
      <c r="J155" s="30"/>
      <c r="K155" s="30"/>
      <c r="L155" s="34"/>
      <c r="M155" s="200"/>
      <c r="N155" s="201"/>
      <c r="O155" s="80"/>
      <c r="P155" s="80"/>
      <c r="Q155" s="80"/>
      <c r="R155" s="80"/>
      <c r="S155" s="80"/>
      <c r="T155" s="81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3" t="s">
        <v>124</v>
      </c>
      <c r="AU155" s="13" t="s">
        <v>80</v>
      </c>
    </row>
    <row r="156" s="2" customFormat="1" ht="66.75" customHeight="1">
      <c r="A156" s="28"/>
      <c r="B156" s="29"/>
      <c r="C156" s="215" t="s">
        <v>219</v>
      </c>
      <c r="D156" s="215" t="s">
        <v>188</v>
      </c>
      <c r="E156" s="216" t="s">
        <v>431</v>
      </c>
      <c r="F156" s="217" t="s">
        <v>432</v>
      </c>
      <c r="G156" s="218" t="s">
        <v>118</v>
      </c>
      <c r="H156" s="219">
        <v>4</v>
      </c>
      <c r="I156" s="220">
        <v>317</v>
      </c>
      <c r="J156" s="220">
        <f>ROUND(I156*H156,2)</f>
        <v>1268</v>
      </c>
      <c r="K156" s="217" t="s">
        <v>1</v>
      </c>
      <c r="L156" s="34"/>
      <c r="M156" s="221" t="s">
        <v>1</v>
      </c>
      <c r="N156" s="222" t="s">
        <v>37</v>
      </c>
      <c r="O156" s="194">
        <v>0</v>
      </c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96" t="s">
        <v>122</v>
      </c>
      <c r="AT156" s="196" t="s">
        <v>188</v>
      </c>
      <c r="AU156" s="196" t="s">
        <v>80</v>
      </c>
      <c r="AY156" s="13" t="s">
        <v>121</v>
      </c>
      <c r="BE156" s="197">
        <f>IF(N156="základní",J156,0)</f>
        <v>1268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3" t="s">
        <v>80</v>
      </c>
      <c r="BK156" s="197">
        <f>ROUND(I156*H156,2)</f>
        <v>1268</v>
      </c>
      <c r="BL156" s="13" t="s">
        <v>122</v>
      </c>
      <c r="BM156" s="196" t="s">
        <v>502</v>
      </c>
    </row>
    <row r="157" s="2" customFormat="1">
      <c r="A157" s="28"/>
      <c r="B157" s="29"/>
      <c r="C157" s="30"/>
      <c r="D157" s="198" t="s">
        <v>124</v>
      </c>
      <c r="E157" s="30"/>
      <c r="F157" s="199" t="s">
        <v>434</v>
      </c>
      <c r="G157" s="30"/>
      <c r="H157" s="30"/>
      <c r="I157" s="30"/>
      <c r="J157" s="30"/>
      <c r="K157" s="30"/>
      <c r="L157" s="34"/>
      <c r="M157" s="200"/>
      <c r="N157" s="201"/>
      <c r="O157" s="80"/>
      <c r="P157" s="80"/>
      <c r="Q157" s="80"/>
      <c r="R157" s="80"/>
      <c r="S157" s="80"/>
      <c r="T157" s="81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3" t="s">
        <v>124</v>
      </c>
      <c r="AU157" s="13" t="s">
        <v>80</v>
      </c>
    </row>
    <row r="158" s="2" customFormat="1" ht="44.25" customHeight="1">
      <c r="A158" s="28"/>
      <c r="B158" s="29"/>
      <c r="C158" s="215" t="s">
        <v>234</v>
      </c>
      <c r="D158" s="215" t="s">
        <v>188</v>
      </c>
      <c r="E158" s="216" t="s">
        <v>438</v>
      </c>
      <c r="F158" s="217" t="s">
        <v>439</v>
      </c>
      <c r="G158" s="218" t="s">
        <v>118</v>
      </c>
      <c r="H158" s="219">
        <v>1</v>
      </c>
      <c r="I158" s="220">
        <v>893</v>
      </c>
      <c r="J158" s="220">
        <f>ROUND(I158*H158,2)</f>
        <v>893</v>
      </c>
      <c r="K158" s="217" t="s">
        <v>1</v>
      </c>
      <c r="L158" s="34"/>
      <c r="M158" s="221" t="s">
        <v>1</v>
      </c>
      <c r="N158" s="222" t="s">
        <v>37</v>
      </c>
      <c r="O158" s="194">
        <v>0</v>
      </c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96" t="s">
        <v>122</v>
      </c>
      <c r="AT158" s="196" t="s">
        <v>188</v>
      </c>
      <c r="AU158" s="196" t="s">
        <v>80</v>
      </c>
      <c r="AY158" s="13" t="s">
        <v>121</v>
      </c>
      <c r="BE158" s="197">
        <f>IF(N158="základní",J158,0)</f>
        <v>893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3" t="s">
        <v>80</v>
      </c>
      <c r="BK158" s="197">
        <f>ROUND(I158*H158,2)</f>
        <v>893</v>
      </c>
      <c r="BL158" s="13" t="s">
        <v>122</v>
      </c>
      <c r="BM158" s="196" t="s">
        <v>503</v>
      </c>
    </row>
    <row r="159" s="2" customFormat="1">
      <c r="A159" s="28"/>
      <c r="B159" s="29"/>
      <c r="C159" s="30"/>
      <c r="D159" s="198" t="s">
        <v>124</v>
      </c>
      <c r="E159" s="30"/>
      <c r="F159" s="199" t="s">
        <v>439</v>
      </c>
      <c r="G159" s="30"/>
      <c r="H159" s="30"/>
      <c r="I159" s="30"/>
      <c r="J159" s="30"/>
      <c r="K159" s="30"/>
      <c r="L159" s="34"/>
      <c r="M159" s="200"/>
      <c r="N159" s="201"/>
      <c r="O159" s="80"/>
      <c r="P159" s="80"/>
      <c r="Q159" s="80"/>
      <c r="R159" s="80"/>
      <c r="S159" s="80"/>
      <c r="T159" s="81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3" t="s">
        <v>124</v>
      </c>
      <c r="AU159" s="13" t="s">
        <v>80</v>
      </c>
    </row>
    <row r="160" s="2" customFormat="1" ht="16.5" customHeight="1">
      <c r="A160" s="28"/>
      <c r="B160" s="29"/>
      <c r="C160" s="215" t="s">
        <v>224</v>
      </c>
      <c r="D160" s="215" t="s">
        <v>188</v>
      </c>
      <c r="E160" s="216" t="s">
        <v>427</v>
      </c>
      <c r="F160" s="217" t="s">
        <v>428</v>
      </c>
      <c r="G160" s="218" t="s">
        <v>118</v>
      </c>
      <c r="H160" s="219">
        <v>2</v>
      </c>
      <c r="I160" s="220">
        <v>582</v>
      </c>
      <c r="J160" s="220">
        <f>ROUND(I160*H160,2)</f>
        <v>1164</v>
      </c>
      <c r="K160" s="217" t="s">
        <v>1</v>
      </c>
      <c r="L160" s="34"/>
      <c r="M160" s="221" t="s">
        <v>1</v>
      </c>
      <c r="N160" s="222" t="s">
        <v>37</v>
      </c>
      <c r="O160" s="194">
        <v>0</v>
      </c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96" t="s">
        <v>122</v>
      </c>
      <c r="AT160" s="196" t="s">
        <v>188</v>
      </c>
      <c r="AU160" s="196" t="s">
        <v>80</v>
      </c>
      <c r="AY160" s="13" t="s">
        <v>121</v>
      </c>
      <c r="BE160" s="197">
        <f>IF(N160="základní",J160,0)</f>
        <v>1164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3" t="s">
        <v>80</v>
      </c>
      <c r="BK160" s="197">
        <f>ROUND(I160*H160,2)</f>
        <v>1164</v>
      </c>
      <c r="BL160" s="13" t="s">
        <v>122</v>
      </c>
      <c r="BM160" s="196" t="s">
        <v>504</v>
      </c>
    </row>
    <row r="161" s="2" customFormat="1">
      <c r="A161" s="28"/>
      <c r="B161" s="29"/>
      <c r="C161" s="30"/>
      <c r="D161" s="198" t="s">
        <v>124</v>
      </c>
      <c r="E161" s="30"/>
      <c r="F161" s="199" t="s">
        <v>428</v>
      </c>
      <c r="G161" s="30"/>
      <c r="H161" s="30"/>
      <c r="I161" s="30"/>
      <c r="J161" s="30"/>
      <c r="K161" s="30"/>
      <c r="L161" s="34"/>
      <c r="M161" s="200"/>
      <c r="N161" s="201"/>
      <c r="O161" s="80"/>
      <c r="P161" s="80"/>
      <c r="Q161" s="80"/>
      <c r="R161" s="80"/>
      <c r="S161" s="80"/>
      <c r="T161" s="81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3" t="s">
        <v>124</v>
      </c>
      <c r="AU161" s="13" t="s">
        <v>80</v>
      </c>
    </row>
    <row r="162" s="2" customFormat="1" ht="16.5" customHeight="1">
      <c r="A162" s="28"/>
      <c r="B162" s="29"/>
      <c r="C162" s="215" t="s">
        <v>281</v>
      </c>
      <c r="D162" s="215" t="s">
        <v>188</v>
      </c>
      <c r="E162" s="216" t="s">
        <v>423</v>
      </c>
      <c r="F162" s="217" t="s">
        <v>424</v>
      </c>
      <c r="G162" s="218" t="s">
        <v>118</v>
      </c>
      <c r="H162" s="219">
        <v>1</v>
      </c>
      <c r="I162" s="220">
        <v>394</v>
      </c>
      <c r="J162" s="220">
        <f>ROUND(I162*H162,2)</f>
        <v>394</v>
      </c>
      <c r="K162" s="217" t="s">
        <v>1</v>
      </c>
      <c r="L162" s="34"/>
      <c r="M162" s="221" t="s">
        <v>1</v>
      </c>
      <c r="N162" s="222" t="s">
        <v>37</v>
      </c>
      <c r="O162" s="194">
        <v>0</v>
      </c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6" t="s">
        <v>122</v>
      </c>
      <c r="AT162" s="196" t="s">
        <v>188</v>
      </c>
      <c r="AU162" s="196" t="s">
        <v>80</v>
      </c>
      <c r="AY162" s="13" t="s">
        <v>121</v>
      </c>
      <c r="BE162" s="197">
        <f>IF(N162="základní",J162,0)</f>
        <v>394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3" t="s">
        <v>80</v>
      </c>
      <c r="BK162" s="197">
        <f>ROUND(I162*H162,2)</f>
        <v>394</v>
      </c>
      <c r="BL162" s="13" t="s">
        <v>122</v>
      </c>
      <c r="BM162" s="196" t="s">
        <v>505</v>
      </c>
    </row>
    <row r="163" s="2" customFormat="1">
      <c r="A163" s="28"/>
      <c r="B163" s="29"/>
      <c r="C163" s="30"/>
      <c r="D163" s="198" t="s">
        <v>124</v>
      </c>
      <c r="E163" s="30"/>
      <c r="F163" s="199" t="s">
        <v>424</v>
      </c>
      <c r="G163" s="30"/>
      <c r="H163" s="30"/>
      <c r="I163" s="30"/>
      <c r="J163" s="30"/>
      <c r="K163" s="30"/>
      <c r="L163" s="34"/>
      <c r="M163" s="200"/>
      <c r="N163" s="201"/>
      <c r="O163" s="80"/>
      <c r="P163" s="80"/>
      <c r="Q163" s="80"/>
      <c r="R163" s="80"/>
      <c r="S163" s="80"/>
      <c r="T163" s="81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3" t="s">
        <v>124</v>
      </c>
      <c r="AU163" s="13" t="s">
        <v>80</v>
      </c>
    </row>
    <row r="164" s="2" customFormat="1" ht="16.5" customHeight="1">
      <c r="A164" s="28"/>
      <c r="B164" s="29"/>
      <c r="C164" s="215" t="s">
        <v>285</v>
      </c>
      <c r="D164" s="215" t="s">
        <v>188</v>
      </c>
      <c r="E164" s="216" t="s">
        <v>425</v>
      </c>
      <c r="F164" s="217" t="s">
        <v>426</v>
      </c>
      <c r="G164" s="218" t="s">
        <v>118</v>
      </c>
      <c r="H164" s="219">
        <v>1</v>
      </c>
      <c r="I164" s="220">
        <v>312</v>
      </c>
      <c r="J164" s="220">
        <f>ROUND(I164*H164,2)</f>
        <v>312</v>
      </c>
      <c r="K164" s="217" t="s">
        <v>1</v>
      </c>
      <c r="L164" s="34"/>
      <c r="M164" s="221" t="s">
        <v>1</v>
      </c>
      <c r="N164" s="222" t="s">
        <v>37</v>
      </c>
      <c r="O164" s="194">
        <v>0</v>
      </c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96" t="s">
        <v>122</v>
      </c>
      <c r="AT164" s="196" t="s">
        <v>188</v>
      </c>
      <c r="AU164" s="196" t="s">
        <v>80</v>
      </c>
      <c r="AY164" s="13" t="s">
        <v>121</v>
      </c>
      <c r="BE164" s="197">
        <f>IF(N164="základní",J164,0)</f>
        <v>312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3" t="s">
        <v>80</v>
      </c>
      <c r="BK164" s="197">
        <f>ROUND(I164*H164,2)</f>
        <v>312</v>
      </c>
      <c r="BL164" s="13" t="s">
        <v>122</v>
      </c>
      <c r="BM164" s="196" t="s">
        <v>506</v>
      </c>
    </row>
    <row r="165" s="2" customFormat="1">
      <c r="A165" s="28"/>
      <c r="B165" s="29"/>
      <c r="C165" s="30"/>
      <c r="D165" s="198" t="s">
        <v>124</v>
      </c>
      <c r="E165" s="30"/>
      <c r="F165" s="199" t="s">
        <v>426</v>
      </c>
      <c r="G165" s="30"/>
      <c r="H165" s="30"/>
      <c r="I165" s="30"/>
      <c r="J165" s="30"/>
      <c r="K165" s="30"/>
      <c r="L165" s="34"/>
      <c r="M165" s="200"/>
      <c r="N165" s="201"/>
      <c r="O165" s="80"/>
      <c r="P165" s="80"/>
      <c r="Q165" s="80"/>
      <c r="R165" s="80"/>
      <c r="S165" s="80"/>
      <c r="T165" s="81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3" t="s">
        <v>124</v>
      </c>
      <c r="AU165" s="13" t="s">
        <v>80</v>
      </c>
    </row>
    <row r="166" s="2" customFormat="1" ht="37.8" customHeight="1">
      <c r="A166" s="28"/>
      <c r="B166" s="29"/>
      <c r="C166" s="215" t="s">
        <v>177</v>
      </c>
      <c r="D166" s="215" t="s">
        <v>188</v>
      </c>
      <c r="E166" s="216" t="s">
        <v>412</v>
      </c>
      <c r="F166" s="217" t="s">
        <v>413</v>
      </c>
      <c r="G166" s="218" t="s">
        <v>118</v>
      </c>
      <c r="H166" s="219">
        <v>2</v>
      </c>
      <c r="I166" s="220">
        <v>196</v>
      </c>
      <c r="J166" s="220">
        <f>ROUND(I166*H166,2)</f>
        <v>392</v>
      </c>
      <c r="K166" s="217" t="s">
        <v>1</v>
      </c>
      <c r="L166" s="34"/>
      <c r="M166" s="221" t="s">
        <v>1</v>
      </c>
      <c r="N166" s="222" t="s">
        <v>37</v>
      </c>
      <c r="O166" s="194">
        <v>0</v>
      </c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96" t="s">
        <v>122</v>
      </c>
      <c r="AT166" s="196" t="s">
        <v>188</v>
      </c>
      <c r="AU166" s="196" t="s">
        <v>80</v>
      </c>
      <c r="AY166" s="13" t="s">
        <v>121</v>
      </c>
      <c r="BE166" s="197">
        <f>IF(N166="základní",J166,0)</f>
        <v>392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3" t="s">
        <v>80</v>
      </c>
      <c r="BK166" s="197">
        <f>ROUND(I166*H166,2)</f>
        <v>392</v>
      </c>
      <c r="BL166" s="13" t="s">
        <v>122</v>
      </c>
      <c r="BM166" s="196" t="s">
        <v>507</v>
      </c>
    </row>
    <row r="167" s="2" customFormat="1">
      <c r="A167" s="28"/>
      <c r="B167" s="29"/>
      <c r="C167" s="30"/>
      <c r="D167" s="198" t="s">
        <v>124</v>
      </c>
      <c r="E167" s="30"/>
      <c r="F167" s="199" t="s">
        <v>413</v>
      </c>
      <c r="G167" s="30"/>
      <c r="H167" s="30"/>
      <c r="I167" s="30"/>
      <c r="J167" s="30"/>
      <c r="K167" s="30"/>
      <c r="L167" s="34"/>
      <c r="M167" s="200"/>
      <c r="N167" s="201"/>
      <c r="O167" s="80"/>
      <c r="P167" s="80"/>
      <c r="Q167" s="80"/>
      <c r="R167" s="80"/>
      <c r="S167" s="80"/>
      <c r="T167" s="81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3" t="s">
        <v>124</v>
      </c>
      <c r="AU167" s="13" t="s">
        <v>80</v>
      </c>
    </row>
    <row r="168" s="2" customFormat="1" ht="16.5" customHeight="1">
      <c r="A168" s="28"/>
      <c r="B168" s="29"/>
      <c r="C168" s="215" t="s">
        <v>181</v>
      </c>
      <c r="D168" s="215" t="s">
        <v>188</v>
      </c>
      <c r="E168" s="216" t="s">
        <v>414</v>
      </c>
      <c r="F168" s="217" t="s">
        <v>415</v>
      </c>
      <c r="G168" s="218" t="s">
        <v>118</v>
      </c>
      <c r="H168" s="219">
        <v>2</v>
      </c>
      <c r="I168" s="220">
        <v>73.099999999999994</v>
      </c>
      <c r="J168" s="220">
        <f>ROUND(I168*H168,2)</f>
        <v>146.19999999999999</v>
      </c>
      <c r="K168" s="217" t="s">
        <v>1</v>
      </c>
      <c r="L168" s="34"/>
      <c r="M168" s="221" t="s">
        <v>1</v>
      </c>
      <c r="N168" s="222" t="s">
        <v>37</v>
      </c>
      <c r="O168" s="194">
        <v>0</v>
      </c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96" t="s">
        <v>122</v>
      </c>
      <c r="AT168" s="196" t="s">
        <v>188</v>
      </c>
      <c r="AU168" s="196" t="s">
        <v>80</v>
      </c>
      <c r="AY168" s="13" t="s">
        <v>121</v>
      </c>
      <c r="BE168" s="197">
        <f>IF(N168="základní",J168,0)</f>
        <v>146.19999999999999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3" t="s">
        <v>80</v>
      </c>
      <c r="BK168" s="197">
        <f>ROUND(I168*H168,2)</f>
        <v>146.19999999999999</v>
      </c>
      <c r="BL168" s="13" t="s">
        <v>122</v>
      </c>
      <c r="BM168" s="196" t="s">
        <v>508</v>
      </c>
    </row>
    <row r="169" s="2" customFormat="1">
      <c r="A169" s="28"/>
      <c r="B169" s="29"/>
      <c r="C169" s="30"/>
      <c r="D169" s="198" t="s">
        <v>124</v>
      </c>
      <c r="E169" s="30"/>
      <c r="F169" s="199" t="s">
        <v>415</v>
      </c>
      <c r="G169" s="30"/>
      <c r="H169" s="30"/>
      <c r="I169" s="30"/>
      <c r="J169" s="30"/>
      <c r="K169" s="30"/>
      <c r="L169" s="34"/>
      <c r="M169" s="200"/>
      <c r="N169" s="201"/>
      <c r="O169" s="80"/>
      <c r="P169" s="80"/>
      <c r="Q169" s="80"/>
      <c r="R169" s="80"/>
      <c r="S169" s="80"/>
      <c r="T169" s="81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3" t="s">
        <v>124</v>
      </c>
      <c r="AU169" s="13" t="s">
        <v>80</v>
      </c>
    </row>
    <row r="170" s="2" customFormat="1" ht="44.25" customHeight="1">
      <c r="A170" s="28"/>
      <c r="B170" s="29"/>
      <c r="C170" s="215" t="s">
        <v>229</v>
      </c>
      <c r="D170" s="215" t="s">
        <v>188</v>
      </c>
      <c r="E170" s="216" t="s">
        <v>435</v>
      </c>
      <c r="F170" s="217" t="s">
        <v>436</v>
      </c>
      <c r="G170" s="218" t="s">
        <v>191</v>
      </c>
      <c r="H170" s="219">
        <v>20</v>
      </c>
      <c r="I170" s="220">
        <v>17.800000000000001</v>
      </c>
      <c r="J170" s="220">
        <f>ROUND(I170*H170,2)</f>
        <v>356</v>
      </c>
      <c r="K170" s="217" t="s">
        <v>1</v>
      </c>
      <c r="L170" s="34"/>
      <c r="M170" s="221" t="s">
        <v>1</v>
      </c>
      <c r="N170" s="222" t="s">
        <v>37</v>
      </c>
      <c r="O170" s="194">
        <v>0</v>
      </c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96" t="s">
        <v>122</v>
      </c>
      <c r="AT170" s="196" t="s">
        <v>188</v>
      </c>
      <c r="AU170" s="196" t="s">
        <v>80</v>
      </c>
      <c r="AY170" s="13" t="s">
        <v>121</v>
      </c>
      <c r="BE170" s="197">
        <f>IF(N170="základní",J170,0)</f>
        <v>356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3" t="s">
        <v>80</v>
      </c>
      <c r="BK170" s="197">
        <f>ROUND(I170*H170,2)</f>
        <v>356</v>
      </c>
      <c r="BL170" s="13" t="s">
        <v>122</v>
      </c>
      <c r="BM170" s="196" t="s">
        <v>509</v>
      </c>
    </row>
    <row r="171" s="2" customFormat="1">
      <c r="A171" s="28"/>
      <c r="B171" s="29"/>
      <c r="C171" s="30"/>
      <c r="D171" s="198" t="s">
        <v>124</v>
      </c>
      <c r="E171" s="30"/>
      <c r="F171" s="199" t="s">
        <v>436</v>
      </c>
      <c r="G171" s="30"/>
      <c r="H171" s="30"/>
      <c r="I171" s="30"/>
      <c r="J171" s="30"/>
      <c r="K171" s="30"/>
      <c r="L171" s="34"/>
      <c r="M171" s="200"/>
      <c r="N171" s="201"/>
      <c r="O171" s="80"/>
      <c r="P171" s="80"/>
      <c r="Q171" s="80"/>
      <c r="R171" s="80"/>
      <c r="S171" s="80"/>
      <c r="T171" s="81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3" t="s">
        <v>124</v>
      </c>
      <c r="AU171" s="13" t="s">
        <v>80</v>
      </c>
    </row>
    <row r="172" s="2" customFormat="1" ht="62.7" customHeight="1">
      <c r="A172" s="28"/>
      <c r="B172" s="29"/>
      <c r="C172" s="215" t="s">
        <v>239</v>
      </c>
      <c r="D172" s="215" t="s">
        <v>188</v>
      </c>
      <c r="E172" s="216" t="s">
        <v>441</v>
      </c>
      <c r="F172" s="217" t="s">
        <v>442</v>
      </c>
      <c r="G172" s="218" t="s">
        <v>191</v>
      </c>
      <c r="H172" s="219">
        <v>40</v>
      </c>
      <c r="I172" s="220">
        <v>51.899999999999999</v>
      </c>
      <c r="J172" s="220">
        <f>ROUND(I172*H172,2)</f>
        <v>2076</v>
      </c>
      <c r="K172" s="217" t="s">
        <v>1</v>
      </c>
      <c r="L172" s="34"/>
      <c r="M172" s="221" t="s">
        <v>1</v>
      </c>
      <c r="N172" s="222" t="s">
        <v>37</v>
      </c>
      <c r="O172" s="194">
        <v>0</v>
      </c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6" t="s">
        <v>122</v>
      </c>
      <c r="AT172" s="196" t="s">
        <v>188</v>
      </c>
      <c r="AU172" s="196" t="s">
        <v>80</v>
      </c>
      <c r="AY172" s="13" t="s">
        <v>121</v>
      </c>
      <c r="BE172" s="197">
        <f>IF(N172="základní",J172,0)</f>
        <v>2076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3" t="s">
        <v>80</v>
      </c>
      <c r="BK172" s="197">
        <f>ROUND(I172*H172,2)</f>
        <v>2076</v>
      </c>
      <c r="BL172" s="13" t="s">
        <v>122</v>
      </c>
      <c r="BM172" s="196" t="s">
        <v>510</v>
      </c>
    </row>
    <row r="173" s="2" customFormat="1">
      <c r="A173" s="28"/>
      <c r="B173" s="29"/>
      <c r="C173" s="30"/>
      <c r="D173" s="198" t="s">
        <v>124</v>
      </c>
      <c r="E173" s="30"/>
      <c r="F173" s="199" t="s">
        <v>442</v>
      </c>
      <c r="G173" s="30"/>
      <c r="H173" s="30"/>
      <c r="I173" s="30"/>
      <c r="J173" s="30"/>
      <c r="K173" s="30"/>
      <c r="L173" s="34"/>
      <c r="M173" s="200"/>
      <c r="N173" s="201"/>
      <c r="O173" s="80"/>
      <c r="P173" s="80"/>
      <c r="Q173" s="80"/>
      <c r="R173" s="80"/>
      <c r="S173" s="80"/>
      <c r="T173" s="81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3" t="s">
        <v>124</v>
      </c>
      <c r="AU173" s="13" t="s">
        <v>80</v>
      </c>
    </row>
    <row r="174" s="2" customFormat="1" ht="66.75" customHeight="1">
      <c r="A174" s="28"/>
      <c r="B174" s="29"/>
      <c r="C174" s="215" t="s">
        <v>266</v>
      </c>
      <c r="D174" s="215" t="s">
        <v>188</v>
      </c>
      <c r="E174" s="216" t="s">
        <v>416</v>
      </c>
      <c r="F174" s="217" t="s">
        <v>417</v>
      </c>
      <c r="G174" s="218" t="s">
        <v>118</v>
      </c>
      <c r="H174" s="219">
        <v>1</v>
      </c>
      <c r="I174" s="220">
        <v>1460</v>
      </c>
      <c r="J174" s="220">
        <f>ROUND(I174*H174,2)</f>
        <v>1460</v>
      </c>
      <c r="K174" s="217" t="s">
        <v>1</v>
      </c>
      <c r="L174" s="34"/>
      <c r="M174" s="221" t="s">
        <v>1</v>
      </c>
      <c r="N174" s="222" t="s">
        <v>37</v>
      </c>
      <c r="O174" s="194">
        <v>0</v>
      </c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96" t="s">
        <v>122</v>
      </c>
      <c r="AT174" s="196" t="s">
        <v>188</v>
      </c>
      <c r="AU174" s="196" t="s">
        <v>80</v>
      </c>
      <c r="AY174" s="13" t="s">
        <v>121</v>
      </c>
      <c r="BE174" s="197">
        <f>IF(N174="základní",J174,0)</f>
        <v>1460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3" t="s">
        <v>80</v>
      </c>
      <c r="BK174" s="197">
        <f>ROUND(I174*H174,2)</f>
        <v>1460</v>
      </c>
      <c r="BL174" s="13" t="s">
        <v>122</v>
      </c>
      <c r="BM174" s="196" t="s">
        <v>511</v>
      </c>
    </row>
    <row r="175" s="2" customFormat="1">
      <c r="A175" s="28"/>
      <c r="B175" s="29"/>
      <c r="C175" s="30"/>
      <c r="D175" s="198" t="s">
        <v>124</v>
      </c>
      <c r="E175" s="30"/>
      <c r="F175" s="199" t="s">
        <v>417</v>
      </c>
      <c r="G175" s="30"/>
      <c r="H175" s="30"/>
      <c r="I175" s="30"/>
      <c r="J175" s="30"/>
      <c r="K175" s="30"/>
      <c r="L175" s="34"/>
      <c r="M175" s="200"/>
      <c r="N175" s="201"/>
      <c r="O175" s="80"/>
      <c r="P175" s="80"/>
      <c r="Q175" s="80"/>
      <c r="R175" s="80"/>
      <c r="S175" s="80"/>
      <c r="T175" s="81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3" t="s">
        <v>124</v>
      </c>
      <c r="AU175" s="13" t="s">
        <v>80</v>
      </c>
    </row>
    <row r="176" s="2" customFormat="1" ht="66.75" customHeight="1">
      <c r="A176" s="28"/>
      <c r="B176" s="29"/>
      <c r="C176" s="215" t="s">
        <v>270</v>
      </c>
      <c r="D176" s="215" t="s">
        <v>188</v>
      </c>
      <c r="E176" s="216" t="s">
        <v>418</v>
      </c>
      <c r="F176" s="217" t="s">
        <v>419</v>
      </c>
      <c r="G176" s="218" t="s">
        <v>118</v>
      </c>
      <c r="H176" s="219">
        <v>1</v>
      </c>
      <c r="I176" s="220">
        <v>3030</v>
      </c>
      <c r="J176" s="220">
        <f>ROUND(I176*H176,2)</f>
        <v>3030</v>
      </c>
      <c r="K176" s="217" t="s">
        <v>1</v>
      </c>
      <c r="L176" s="34"/>
      <c r="M176" s="221" t="s">
        <v>1</v>
      </c>
      <c r="N176" s="222" t="s">
        <v>37</v>
      </c>
      <c r="O176" s="194">
        <v>0</v>
      </c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6" t="s">
        <v>122</v>
      </c>
      <c r="AT176" s="196" t="s">
        <v>188</v>
      </c>
      <c r="AU176" s="196" t="s">
        <v>80</v>
      </c>
      <c r="AY176" s="13" t="s">
        <v>121</v>
      </c>
      <c r="BE176" s="197">
        <f>IF(N176="základní",J176,0)</f>
        <v>3030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3" t="s">
        <v>80</v>
      </c>
      <c r="BK176" s="197">
        <f>ROUND(I176*H176,2)</f>
        <v>3030</v>
      </c>
      <c r="BL176" s="13" t="s">
        <v>122</v>
      </c>
      <c r="BM176" s="196" t="s">
        <v>512</v>
      </c>
    </row>
    <row r="177" s="2" customFormat="1">
      <c r="A177" s="28"/>
      <c r="B177" s="29"/>
      <c r="C177" s="30"/>
      <c r="D177" s="198" t="s">
        <v>124</v>
      </c>
      <c r="E177" s="30"/>
      <c r="F177" s="199" t="s">
        <v>420</v>
      </c>
      <c r="G177" s="30"/>
      <c r="H177" s="30"/>
      <c r="I177" s="30"/>
      <c r="J177" s="30"/>
      <c r="K177" s="30"/>
      <c r="L177" s="34"/>
      <c r="M177" s="200"/>
      <c r="N177" s="201"/>
      <c r="O177" s="80"/>
      <c r="P177" s="80"/>
      <c r="Q177" s="80"/>
      <c r="R177" s="80"/>
      <c r="S177" s="80"/>
      <c r="T177" s="81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3" t="s">
        <v>124</v>
      </c>
      <c r="AU177" s="13" t="s">
        <v>80</v>
      </c>
    </row>
    <row r="178" s="2" customFormat="1" ht="24.15" customHeight="1">
      <c r="A178" s="28"/>
      <c r="B178" s="29"/>
      <c r="C178" s="215" t="s">
        <v>243</v>
      </c>
      <c r="D178" s="215" t="s">
        <v>188</v>
      </c>
      <c r="E178" s="216" t="s">
        <v>444</v>
      </c>
      <c r="F178" s="217" t="s">
        <v>445</v>
      </c>
      <c r="G178" s="218" t="s">
        <v>118</v>
      </c>
      <c r="H178" s="219">
        <v>20</v>
      </c>
      <c r="I178" s="220">
        <v>136</v>
      </c>
      <c r="J178" s="220">
        <f>ROUND(I178*H178,2)</f>
        <v>2720</v>
      </c>
      <c r="K178" s="217" t="s">
        <v>1</v>
      </c>
      <c r="L178" s="34"/>
      <c r="M178" s="221" t="s">
        <v>1</v>
      </c>
      <c r="N178" s="222" t="s">
        <v>37</v>
      </c>
      <c r="O178" s="194">
        <v>0</v>
      </c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96" t="s">
        <v>122</v>
      </c>
      <c r="AT178" s="196" t="s">
        <v>188</v>
      </c>
      <c r="AU178" s="196" t="s">
        <v>80</v>
      </c>
      <c r="AY178" s="13" t="s">
        <v>121</v>
      </c>
      <c r="BE178" s="197">
        <f>IF(N178="základní",J178,0)</f>
        <v>2720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3" t="s">
        <v>80</v>
      </c>
      <c r="BK178" s="197">
        <f>ROUND(I178*H178,2)</f>
        <v>2720</v>
      </c>
      <c r="BL178" s="13" t="s">
        <v>122</v>
      </c>
      <c r="BM178" s="196" t="s">
        <v>513</v>
      </c>
    </row>
    <row r="179" s="2" customFormat="1">
      <c r="A179" s="28"/>
      <c r="B179" s="29"/>
      <c r="C179" s="30"/>
      <c r="D179" s="198" t="s">
        <v>124</v>
      </c>
      <c r="E179" s="30"/>
      <c r="F179" s="199" t="s">
        <v>445</v>
      </c>
      <c r="G179" s="30"/>
      <c r="H179" s="30"/>
      <c r="I179" s="30"/>
      <c r="J179" s="30"/>
      <c r="K179" s="30"/>
      <c r="L179" s="34"/>
      <c r="M179" s="200"/>
      <c r="N179" s="201"/>
      <c r="O179" s="80"/>
      <c r="P179" s="80"/>
      <c r="Q179" s="80"/>
      <c r="R179" s="80"/>
      <c r="S179" s="80"/>
      <c r="T179" s="81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3" t="s">
        <v>124</v>
      </c>
      <c r="AU179" s="13" t="s">
        <v>80</v>
      </c>
    </row>
    <row r="180" s="2" customFormat="1" ht="37.8" customHeight="1">
      <c r="A180" s="28"/>
      <c r="B180" s="29"/>
      <c r="C180" s="215" t="s">
        <v>7</v>
      </c>
      <c r="D180" s="215" t="s">
        <v>188</v>
      </c>
      <c r="E180" s="216" t="s">
        <v>421</v>
      </c>
      <c r="F180" s="217" t="s">
        <v>422</v>
      </c>
      <c r="G180" s="218" t="s">
        <v>118</v>
      </c>
      <c r="H180" s="219">
        <v>1</v>
      </c>
      <c r="I180" s="220">
        <v>200</v>
      </c>
      <c r="J180" s="220">
        <f>ROUND(I180*H180,2)</f>
        <v>200</v>
      </c>
      <c r="K180" s="217" t="s">
        <v>1</v>
      </c>
      <c r="L180" s="34"/>
      <c r="M180" s="221" t="s">
        <v>1</v>
      </c>
      <c r="N180" s="222" t="s">
        <v>37</v>
      </c>
      <c r="O180" s="194">
        <v>0</v>
      </c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96" t="s">
        <v>122</v>
      </c>
      <c r="AT180" s="196" t="s">
        <v>188</v>
      </c>
      <c r="AU180" s="196" t="s">
        <v>80</v>
      </c>
      <c r="AY180" s="13" t="s">
        <v>121</v>
      </c>
      <c r="BE180" s="197">
        <f>IF(N180="základní",J180,0)</f>
        <v>200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3" t="s">
        <v>80</v>
      </c>
      <c r="BK180" s="197">
        <f>ROUND(I180*H180,2)</f>
        <v>200</v>
      </c>
      <c r="BL180" s="13" t="s">
        <v>122</v>
      </c>
      <c r="BM180" s="196" t="s">
        <v>514</v>
      </c>
    </row>
    <row r="181" s="2" customFormat="1">
      <c r="A181" s="28"/>
      <c r="B181" s="29"/>
      <c r="C181" s="30"/>
      <c r="D181" s="198" t="s">
        <v>124</v>
      </c>
      <c r="E181" s="30"/>
      <c r="F181" s="199" t="s">
        <v>422</v>
      </c>
      <c r="G181" s="30"/>
      <c r="H181" s="30"/>
      <c r="I181" s="30"/>
      <c r="J181" s="30"/>
      <c r="K181" s="30"/>
      <c r="L181" s="34"/>
      <c r="M181" s="200"/>
      <c r="N181" s="201"/>
      <c r="O181" s="80"/>
      <c r="P181" s="80"/>
      <c r="Q181" s="80"/>
      <c r="R181" s="80"/>
      <c r="S181" s="80"/>
      <c r="T181" s="81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3" t="s">
        <v>124</v>
      </c>
      <c r="AU181" s="13" t="s">
        <v>80</v>
      </c>
    </row>
    <row r="182" s="11" customFormat="1" ht="25.92" customHeight="1">
      <c r="A182" s="11"/>
      <c r="B182" s="202"/>
      <c r="C182" s="203"/>
      <c r="D182" s="204" t="s">
        <v>71</v>
      </c>
      <c r="E182" s="205" t="s">
        <v>447</v>
      </c>
      <c r="F182" s="205" t="s">
        <v>448</v>
      </c>
      <c r="G182" s="203"/>
      <c r="H182" s="203"/>
      <c r="I182" s="203"/>
      <c r="J182" s="206">
        <f>BK182</f>
        <v>4262.8000000000002</v>
      </c>
      <c r="K182" s="203"/>
      <c r="L182" s="207"/>
      <c r="M182" s="208"/>
      <c r="N182" s="209"/>
      <c r="O182" s="209"/>
      <c r="P182" s="210">
        <f>SUM(P183:P194)</f>
        <v>0</v>
      </c>
      <c r="Q182" s="209"/>
      <c r="R182" s="210">
        <f>SUM(R183:R194)</f>
        <v>0</v>
      </c>
      <c r="S182" s="209"/>
      <c r="T182" s="211">
        <f>SUM(T183:T194)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12" t="s">
        <v>80</v>
      </c>
      <c r="AT182" s="213" t="s">
        <v>71</v>
      </c>
      <c r="AU182" s="213" t="s">
        <v>72</v>
      </c>
      <c r="AY182" s="212" t="s">
        <v>121</v>
      </c>
      <c r="BK182" s="214">
        <f>SUM(BK183:BK194)</f>
        <v>4262.8000000000002</v>
      </c>
    </row>
    <row r="183" s="2" customFormat="1" ht="33" customHeight="1">
      <c r="A183" s="28"/>
      <c r="B183" s="29"/>
      <c r="C183" s="215" t="s">
        <v>304</v>
      </c>
      <c r="D183" s="215" t="s">
        <v>188</v>
      </c>
      <c r="E183" s="216" t="s">
        <v>461</v>
      </c>
      <c r="F183" s="217" t="s">
        <v>462</v>
      </c>
      <c r="G183" s="218" t="s">
        <v>463</v>
      </c>
      <c r="H183" s="219">
        <v>2</v>
      </c>
      <c r="I183" s="220">
        <v>649</v>
      </c>
      <c r="J183" s="220">
        <f>ROUND(I183*H183,2)</f>
        <v>1298</v>
      </c>
      <c r="K183" s="217" t="s">
        <v>1</v>
      </c>
      <c r="L183" s="34"/>
      <c r="M183" s="221" t="s">
        <v>1</v>
      </c>
      <c r="N183" s="222" t="s">
        <v>37</v>
      </c>
      <c r="O183" s="194">
        <v>0</v>
      </c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96" t="s">
        <v>122</v>
      </c>
      <c r="AT183" s="196" t="s">
        <v>188</v>
      </c>
      <c r="AU183" s="196" t="s">
        <v>80</v>
      </c>
      <c r="AY183" s="13" t="s">
        <v>121</v>
      </c>
      <c r="BE183" s="197">
        <f>IF(N183="základní",J183,0)</f>
        <v>1298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3" t="s">
        <v>80</v>
      </c>
      <c r="BK183" s="197">
        <f>ROUND(I183*H183,2)</f>
        <v>1298</v>
      </c>
      <c r="BL183" s="13" t="s">
        <v>122</v>
      </c>
      <c r="BM183" s="196" t="s">
        <v>515</v>
      </c>
    </row>
    <row r="184" s="2" customFormat="1">
      <c r="A184" s="28"/>
      <c r="B184" s="29"/>
      <c r="C184" s="30"/>
      <c r="D184" s="198" t="s">
        <v>124</v>
      </c>
      <c r="E184" s="30"/>
      <c r="F184" s="199" t="s">
        <v>462</v>
      </c>
      <c r="G184" s="30"/>
      <c r="H184" s="30"/>
      <c r="I184" s="30"/>
      <c r="J184" s="30"/>
      <c r="K184" s="30"/>
      <c r="L184" s="34"/>
      <c r="M184" s="200"/>
      <c r="N184" s="201"/>
      <c r="O184" s="80"/>
      <c r="P184" s="80"/>
      <c r="Q184" s="80"/>
      <c r="R184" s="80"/>
      <c r="S184" s="80"/>
      <c r="T184" s="81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T184" s="13" t="s">
        <v>124</v>
      </c>
      <c r="AU184" s="13" t="s">
        <v>80</v>
      </c>
    </row>
    <row r="185" s="2" customFormat="1" ht="44.25" customHeight="1">
      <c r="A185" s="28"/>
      <c r="B185" s="29"/>
      <c r="C185" s="215" t="s">
        <v>247</v>
      </c>
      <c r="D185" s="215" t="s">
        <v>188</v>
      </c>
      <c r="E185" s="216" t="s">
        <v>449</v>
      </c>
      <c r="F185" s="217" t="s">
        <v>450</v>
      </c>
      <c r="G185" s="218" t="s">
        <v>118</v>
      </c>
      <c r="H185" s="219">
        <v>1</v>
      </c>
      <c r="I185" s="220">
        <v>356</v>
      </c>
      <c r="J185" s="220">
        <f>ROUND(I185*H185,2)</f>
        <v>356</v>
      </c>
      <c r="K185" s="217" t="s">
        <v>1</v>
      </c>
      <c r="L185" s="34"/>
      <c r="M185" s="221" t="s">
        <v>1</v>
      </c>
      <c r="N185" s="222" t="s">
        <v>37</v>
      </c>
      <c r="O185" s="194">
        <v>0</v>
      </c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96" t="s">
        <v>122</v>
      </c>
      <c r="AT185" s="196" t="s">
        <v>188</v>
      </c>
      <c r="AU185" s="196" t="s">
        <v>80</v>
      </c>
      <c r="AY185" s="13" t="s">
        <v>121</v>
      </c>
      <c r="BE185" s="197">
        <f>IF(N185="základní",J185,0)</f>
        <v>356</v>
      </c>
      <c r="BF185" s="197">
        <f>IF(N185="snížená",J185,0)</f>
        <v>0</v>
      </c>
      <c r="BG185" s="197">
        <f>IF(N185="zákl. přenesená",J185,0)</f>
        <v>0</v>
      </c>
      <c r="BH185" s="197">
        <f>IF(N185="sníž. přenesená",J185,0)</f>
        <v>0</v>
      </c>
      <c r="BI185" s="197">
        <f>IF(N185="nulová",J185,0)</f>
        <v>0</v>
      </c>
      <c r="BJ185" s="13" t="s">
        <v>80</v>
      </c>
      <c r="BK185" s="197">
        <f>ROUND(I185*H185,2)</f>
        <v>356</v>
      </c>
      <c r="BL185" s="13" t="s">
        <v>122</v>
      </c>
      <c r="BM185" s="196" t="s">
        <v>516</v>
      </c>
    </row>
    <row r="186" s="2" customFormat="1">
      <c r="A186" s="28"/>
      <c r="B186" s="29"/>
      <c r="C186" s="30"/>
      <c r="D186" s="198" t="s">
        <v>124</v>
      </c>
      <c r="E186" s="30"/>
      <c r="F186" s="199" t="s">
        <v>450</v>
      </c>
      <c r="G186" s="30"/>
      <c r="H186" s="30"/>
      <c r="I186" s="30"/>
      <c r="J186" s="30"/>
      <c r="K186" s="30"/>
      <c r="L186" s="34"/>
      <c r="M186" s="200"/>
      <c r="N186" s="201"/>
      <c r="O186" s="80"/>
      <c r="P186" s="80"/>
      <c r="Q186" s="80"/>
      <c r="R186" s="80"/>
      <c r="S186" s="80"/>
      <c r="T186" s="81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T186" s="13" t="s">
        <v>124</v>
      </c>
      <c r="AU186" s="13" t="s">
        <v>80</v>
      </c>
    </row>
    <row r="187" s="2" customFormat="1" ht="24.15" customHeight="1">
      <c r="A187" s="28"/>
      <c r="B187" s="29"/>
      <c r="C187" s="215" t="s">
        <v>308</v>
      </c>
      <c r="D187" s="215" t="s">
        <v>188</v>
      </c>
      <c r="E187" s="216" t="s">
        <v>465</v>
      </c>
      <c r="F187" s="217" t="s">
        <v>466</v>
      </c>
      <c r="G187" s="218" t="s">
        <v>191</v>
      </c>
      <c r="H187" s="219">
        <v>20</v>
      </c>
      <c r="I187" s="220">
        <v>7.2599999999999998</v>
      </c>
      <c r="J187" s="220">
        <f>ROUND(I187*H187,2)</f>
        <v>145.19999999999999</v>
      </c>
      <c r="K187" s="217" t="s">
        <v>1</v>
      </c>
      <c r="L187" s="34"/>
      <c r="M187" s="221" t="s">
        <v>1</v>
      </c>
      <c r="N187" s="222" t="s">
        <v>37</v>
      </c>
      <c r="O187" s="194">
        <v>0</v>
      </c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96" t="s">
        <v>122</v>
      </c>
      <c r="AT187" s="196" t="s">
        <v>188</v>
      </c>
      <c r="AU187" s="196" t="s">
        <v>80</v>
      </c>
      <c r="AY187" s="13" t="s">
        <v>121</v>
      </c>
      <c r="BE187" s="197">
        <f>IF(N187="základní",J187,0)</f>
        <v>145.19999999999999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3" t="s">
        <v>80</v>
      </c>
      <c r="BK187" s="197">
        <f>ROUND(I187*H187,2)</f>
        <v>145.19999999999999</v>
      </c>
      <c r="BL187" s="13" t="s">
        <v>122</v>
      </c>
      <c r="BM187" s="196" t="s">
        <v>517</v>
      </c>
    </row>
    <row r="188" s="2" customFormat="1">
      <c r="A188" s="28"/>
      <c r="B188" s="29"/>
      <c r="C188" s="30"/>
      <c r="D188" s="198" t="s">
        <v>124</v>
      </c>
      <c r="E188" s="30"/>
      <c r="F188" s="199" t="s">
        <v>466</v>
      </c>
      <c r="G188" s="30"/>
      <c r="H188" s="30"/>
      <c r="I188" s="30"/>
      <c r="J188" s="30"/>
      <c r="K188" s="30"/>
      <c r="L188" s="34"/>
      <c r="M188" s="200"/>
      <c r="N188" s="201"/>
      <c r="O188" s="80"/>
      <c r="P188" s="80"/>
      <c r="Q188" s="80"/>
      <c r="R188" s="80"/>
      <c r="S188" s="80"/>
      <c r="T188" s="81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T188" s="13" t="s">
        <v>124</v>
      </c>
      <c r="AU188" s="13" t="s">
        <v>80</v>
      </c>
    </row>
    <row r="189" s="2" customFormat="1" ht="24.15" customHeight="1">
      <c r="A189" s="28"/>
      <c r="B189" s="29"/>
      <c r="C189" s="215" t="s">
        <v>262</v>
      </c>
      <c r="D189" s="215" t="s">
        <v>188</v>
      </c>
      <c r="E189" s="216" t="s">
        <v>458</v>
      </c>
      <c r="F189" s="217" t="s">
        <v>459</v>
      </c>
      <c r="G189" s="218" t="s">
        <v>118</v>
      </c>
      <c r="H189" s="219">
        <v>10</v>
      </c>
      <c r="I189" s="220">
        <v>120</v>
      </c>
      <c r="J189" s="220">
        <f>ROUND(I189*H189,2)</f>
        <v>1200</v>
      </c>
      <c r="K189" s="217" t="s">
        <v>1</v>
      </c>
      <c r="L189" s="34"/>
      <c r="M189" s="221" t="s">
        <v>1</v>
      </c>
      <c r="N189" s="222" t="s">
        <v>37</v>
      </c>
      <c r="O189" s="194">
        <v>0</v>
      </c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96" t="s">
        <v>122</v>
      </c>
      <c r="AT189" s="196" t="s">
        <v>188</v>
      </c>
      <c r="AU189" s="196" t="s">
        <v>80</v>
      </c>
      <c r="AY189" s="13" t="s">
        <v>121</v>
      </c>
      <c r="BE189" s="197">
        <f>IF(N189="základní",J189,0)</f>
        <v>1200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3" t="s">
        <v>80</v>
      </c>
      <c r="BK189" s="197">
        <f>ROUND(I189*H189,2)</f>
        <v>1200</v>
      </c>
      <c r="BL189" s="13" t="s">
        <v>122</v>
      </c>
      <c r="BM189" s="196" t="s">
        <v>518</v>
      </c>
    </row>
    <row r="190" s="2" customFormat="1">
      <c r="A190" s="28"/>
      <c r="B190" s="29"/>
      <c r="C190" s="30"/>
      <c r="D190" s="198" t="s">
        <v>124</v>
      </c>
      <c r="E190" s="30"/>
      <c r="F190" s="199" t="s">
        <v>459</v>
      </c>
      <c r="G190" s="30"/>
      <c r="H190" s="30"/>
      <c r="I190" s="30"/>
      <c r="J190" s="30"/>
      <c r="K190" s="30"/>
      <c r="L190" s="34"/>
      <c r="M190" s="200"/>
      <c r="N190" s="201"/>
      <c r="O190" s="80"/>
      <c r="P190" s="80"/>
      <c r="Q190" s="80"/>
      <c r="R190" s="80"/>
      <c r="S190" s="80"/>
      <c r="T190" s="81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T190" s="13" t="s">
        <v>124</v>
      </c>
      <c r="AU190" s="13" t="s">
        <v>80</v>
      </c>
    </row>
    <row r="191" s="2" customFormat="1" ht="24.15" customHeight="1">
      <c r="A191" s="28"/>
      <c r="B191" s="29"/>
      <c r="C191" s="215" t="s">
        <v>258</v>
      </c>
      <c r="D191" s="215" t="s">
        <v>188</v>
      </c>
      <c r="E191" s="216" t="s">
        <v>455</v>
      </c>
      <c r="F191" s="217" t="s">
        <v>456</v>
      </c>
      <c r="G191" s="218" t="s">
        <v>118</v>
      </c>
      <c r="H191" s="219">
        <v>1</v>
      </c>
      <c r="I191" s="220">
        <v>1210</v>
      </c>
      <c r="J191" s="220">
        <f>ROUND(I191*H191,2)</f>
        <v>1210</v>
      </c>
      <c r="K191" s="217" t="s">
        <v>1</v>
      </c>
      <c r="L191" s="34"/>
      <c r="M191" s="221" t="s">
        <v>1</v>
      </c>
      <c r="N191" s="222" t="s">
        <v>37</v>
      </c>
      <c r="O191" s="194">
        <v>0</v>
      </c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6" t="s">
        <v>122</v>
      </c>
      <c r="AT191" s="196" t="s">
        <v>188</v>
      </c>
      <c r="AU191" s="196" t="s">
        <v>80</v>
      </c>
      <c r="AY191" s="13" t="s">
        <v>121</v>
      </c>
      <c r="BE191" s="197">
        <f>IF(N191="základní",J191,0)</f>
        <v>1210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3" t="s">
        <v>80</v>
      </c>
      <c r="BK191" s="197">
        <f>ROUND(I191*H191,2)</f>
        <v>1210</v>
      </c>
      <c r="BL191" s="13" t="s">
        <v>122</v>
      </c>
      <c r="BM191" s="196" t="s">
        <v>519</v>
      </c>
    </row>
    <row r="192" s="2" customFormat="1">
      <c r="A192" s="28"/>
      <c r="B192" s="29"/>
      <c r="C192" s="30"/>
      <c r="D192" s="198" t="s">
        <v>124</v>
      </c>
      <c r="E192" s="30"/>
      <c r="F192" s="199" t="s">
        <v>456</v>
      </c>
      <c r="G192" s="30"/>
      <c r="H192" s="30"/>
      <c r="I192" s="30"/>
      <c r="J192" s="30"/>
      <c r="K192" s="30"/>
      <c r="L192" s="34"/>
      <c r="M192" s="200"/>
      <c r="N192" s="201"/>
      <c r="O192" s="80"/>
      <c r="P192" s="80"/>
      <c r="Q192" s="80"/>
      <c r="R192" s="80"/>
      <c r="S192" s="80"/>
      <c r="T192" s="81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3" t="s">
        <v>124</v>
      </c>
      <c r="AU192" s="13" t="s">
        <v>80</v>
      </c>
    </row>
    <row r="193" s="2" customFormat="1" ht="16.5" customHeight="1">
      <c r="A193" s="28"/>
      <c r="B193" s="29"/>
      <c r="C193" s="215" t="s">
        <v>254</v>
      </c>
      <c r="D193" s="215" t="s">
        <v>188</v>
      </c>
      <c r="E193" s="216" t="s">
        <v>452</v>
      </c>
      <c r="F193" s="217" t="s">
        <v>453</v>
      </c>
      <c r="G193" s="218" t="s">
        <v>118</v>
      </c>
      <c r="H193" s="219">
        <v>1</v>
      </c>
      <c r="I193" s="220">
        <v>53.600000000000001</v>
      </c>
      <c r="J193" s="220">
        <f>ROUND(I193*H193,2)</f>
        <v>53.600000000000001</v>
      </c>
      <c r="K193" s="217" t="s">
        <v>1</v>
      </c>
      <c r="L193" s="34"/>
      <c r="M193" s="221" t="s">
        <v>1</v>
      </c>
      <c r="N193" s="222" t="s">
        <v>37</v>
      </c>
      <c r="O193" s="194">
        <v>0</v>
      </c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96" t="s">
        <v>122</v>
      </c>
      <c r="AT193" s="196" t="s">
        <v>188</v>
      </c>
      <c r="AU193" s="196" t="s">
        <v>80</v>
      </c>
      <c r="AY193" s="13" t="s">
        <v>121</v>
      </c>
      <c r="BE193" s="197">
        <f>IF(N193="základní",J193,0)</f>
        <v>53.600000000000001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3" t="s">
        <v>80</v>
      </c>
      <c r="BK193" s="197">
        <f>ROUND(I193*H193,2)</f>
        <v>53.600000000000001</v>
      </c>
      <c r="BL193" s="13" t="s">
        <v>122</v>
      </c>
      <c r="BM193" s="196" t="s">
        <v>520</v>
      </c>
    </row>
    <row r="194" s="2" customFormat="1">
      <c r="A194" s="28"/>
      <c r="B194" s="29"/>
      <c r="C194" s="30"/>
      <c r="D194" s="198" t="s">
        <v>124</v>
      </c>
      <c r="E194" s="30"/>
      <c r="F194" s="199" t="s">
        <v>453</v>
      </c>
      <c r="G194" s="30"/>
      <c r="H194" s="30"/>
      <c r="I194" s="30"/>
      <c r="J194" s="30"/>
      <c r="K194" s="30"/>
      <c r="L194" s="34"/>
      <c r="M194" s="200"/>
      <c r="N194" s="201"/>
      <c r="O194" s="80"/>
      <c r="P194" s="80"/>
      <c r="Q194" s="80"/>
      <c r="R194" s="80"/>
      <c r="S194" s="80"/>
      <c r="T194" s="81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T194" s="13" t="s">
        <v>124</v>
      </c>
      <c r="AU194" s="13" t="s">
        <v>80</v>
      </c>
    </row>
    <row r="195" s="11" customFormat="1" ht="25.92" customHeight="1">
      <c r="A195" s="11"/>
      <c r="B195" s="202"/>
      <c r="C195" s="203"/>
      <c r="D195" s="204" t="s">
        <v>71</v>
      </c>
      <c r="E195" s="205" t="s">
        <v>468</v>
      </c>
      <c r="F195" s="205" t="s">
        <v>186</v>
      </c>
      <c r="G195" s="203"/>
      <c r="H195" s="203"/>
      <c r="I195" s="203"/>
      <c r="J195" s="206">
        <f>BK195</f>
        <v>15000</v>
      </c>
      <c r="K195" s="203"/>
      <c r="L195" s="207"/>
      <c r="M195" s="208"/>
      <c r="N195" s="209"/>
      <c r="O195" s="209"/>
      <c r="P195" s="210">
        <f>SUM(P196:P197)</f>
        <v>0</v>
      </c>
      <c r="Q195" s="209"/>
      <c r="R195" s="210">
        <f>SUM(R196:R197)</f>
        <v>0</v>
      </c>
      <c r="S195" s="209"/>
      <c r="T195" s="211">
        <f>SUM(T196:T197)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12" t="s">
        <v>80</v>
      </c>
      <c r="AT195" s="213" t="s">
        <v>71</v>
      </c>
      <c r="AU195" s="213" t="s">
        <v>72</v>
      </c>
      <c r="AY195" s="212" t="s">
        <v>121</v>
      </c>
      <c r="BK195" s="214">
        <f>SUM(BK196:BK197)</f>
        <v>15000</v>
      </c>
    </row>
    <row r="196" s="2" customFormat="1" ht="44.25" customHeight="1">
      <c r="A196" s="28"/>
      <c r="B196" s="29"/>
      <c r="C196" s="215" t="s">
        <v>312</v>
      </c>
      <c r="D196" s="215" t="s">
        <v>188</v>
      </c>
      <c r="E196" s="216" t="s">
        <v>469</v>
      </c>
      <c r="F196" s="217" t="s">
        <v>470</v>
      </c>
      <c r="G196" s="218" t="s">
        <v>350</v>
      </c>
      <c r="H196" s="219">
        <v>1</v>
      </c>
      <c r="I196" s="220">
        <v>15000</v>
      </c>
      <c r="J196" s="220">
        <f>ROUND(I196*H196,2)</f>
        <v>15000</v>
      </c>
      <c r="K196" s="217" t="s">
        <v>1</v>
      </c>
      <c r="L196" s="34"/>
      <c r="M196" s="221" t="s">
        <v>1</v>
      </c>
      <c r="N196" s="222" t="s">
        <v>37</v>
      </c>
      <c r="O196" s="194">
        <v>0</v>
      </c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96" t="s">
        <v>122</v>
      </c>
      <c r="AT196" s="196" t="s">
        <v>188</v>
      </c>
      <c r="AU196" s="196" t="s">
        <v>80</v>
      </c>
      <c r="AY196" s="13" t="s">
        <v>121</v>
      </c>
      <c r="BE196" s="197">
        <f>IF(N196="základní",J196,0)</f>
        <v>15000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3" t="s">
        <v>80</v>
      </c>
      <c r="BK196" s="197">
        <f>ROUND(I196*H196,2)</f>
        <v>15000</v>
      </c>
      <c r="BL196" s="13" t="s">
        <v>122</v>
      </c>
      <c r="BM196" s="196" t="s">
        <v>521</v>
      </c>
    </row>
    <row r="197" s="2" customFormat="1">
      <c r="A197" s="28"/>
      <c r="B197" s="29"/>
      <c r="C197" s="30"/>
      <c r="D197" s="198" t="s">
        <v>124</v>
      </c>
      <c r="E197" s="30"/>
      <c r="F197" s="199" t="s">
        <v>470</v>
      </c>
      <c r="G197" s="30"/>
      <c r="H197" s="30"/>
      <c r="I197" s="30"/>
      <c r="J197" s="30"/>
      <c r="K197" s="30"/>
      <c r="L197" s="34"/>
      <c r="M197" s="200"/>
      <c r="N197" s="201"/>
      <c r="O197" s="80"/>
      <c r="P197" s="80"/>
      <c r="Q197" s="80"/>
      <c r="R197" s="80"/>
      <c r="S197" s="80"/>
      <c r="T197" s="81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3" t="s">
        <v>124</v>
      </c>
      <c r="AU197" s="13" t="s">
        <v>80</v>
      </c>
    </row>
    <row r="198" s="11" customFormat="1" ht="25.92" customHeight="1">
      <c r="A198" s="11"/>
      <c r="B198" s="202"/>
      <c r="C198" s="203"/>
      <c r="D198" s="204" t="s">
        <v>71</v>
      </c>
      <c r="E198" s="205" t="s">
        <v>185</v>
      </c>
      <c r="F198" s="205" t="s">
        <v>186</v>
      </c>
      <c r="G198" s="203"/>
      <c r="H198" s="203"/>
      <c r="I198" s="203"/>
      <c r="J198" s="206">
        <f>BK198</f>
        <v>5478</v>
      </c>
      <c r="K198" s="203"/>
      <c r="L198" s="207"/>
      <c r="M198" s="208"/>
      <c r="N198" s="209"/>
      <c r="O198" s="209"/>
      <c r="P198" s="210">
        <f>SUM(P199:P205)</f>
        <v>0</v>
      </c>
      <c r="Q198" s="209"/>
      <c r="R198" s="210">
        <f>SUM(R199:R205)</f>
        <v>0</v>
      </c>
      <c r="S198" s="209"/>
      <c r="T198" s="211">
        <f>SUM(T199:T205)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12" t="s">
        <v>122</v>
      </c>
      <c r="AT198" s="213" t="s">
        <v>71</v>
      </c>
      <c r="AU198" s="213" t="s">
        <v>72</v>
      </c>
      <c r="AY198" s="212" t="s">
        <v>121</v>
      </c>
      <c r="BK198" s="214">
        <f>SUM(BK199:BK205)</f>
        <v>5478</v>
      </c>
    </row>
    <row r="199" s="2" customFormat="1" ht="16.5" customHeight="1">
      <c r="A199" s="28"/>
      <c r="B199" s="29"/>
      <c r="C199" s="215" t="s">
        <v>294</v>
      </c>
      <c r="D199" s="215" t="s">
        <v>188</v>
      </c>
      <c r="E199" s="216" t="s">
        <v>472</v>
      </c>
      <c r="F199" s="217" t="s">
        <v>473</v>
      </c>
      <c r="G199" s="218" t="s">
        <v>118</v>
      </c>
      <c r="H199" s="219">
        <v>1</v>
      </c>
      <c r="I199" s="220">
        <v>798</v>
      </c>
      <c r="J199" s="220">
        <f>ROUND(I199*H199,2)</f>
        <v>798</v>
      </c>
      <c r="K199" s="217" t="s">
        <v>119</v>
      </c>
      <c r="L199" s="34"/>
      <c r="M199" s="221" t="s">
        <v>1</v>
      </c>
      <c r="N199" s="222" t="s">
        <v>37</v>
      </c>
      <c r="O199" s="194">
        <v>0</v>
      </c>
      <c r="P199" s="194">
        <f>O199*H199</f>
        <v>0</v>
      </c>
      <c r="Q199" s="194">
        <v>0</v>
      </c>
      <c r="R199" s="194">
        <f>Q199*H199</f>
        <v>0</v>
      </c>
      <c r="S199" s="194">
        <v>0</v>
      </c>
      <c r="T199" s="19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96" t="s">
        <v>192</v>
      </c>
      <c r="AT199" s="196" t="s">
        <v>188</v>
      </c>
      <c r="AU199" s="196" t="s">
        <v>80</v>
      </c>
      <c r="AY199" s="13" t="s">
        <v>121</v>
      </c>
      <c r="BE199" s="197">
        <f>IF(N199="základní",J199,0)</f>
        <v>798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3" t="s">
        <v>80</v>
      </c>
      <c r="BK199" s="197">
        <f>ROUND(I199*H199,2)</f>
        <v>798</v>
      </c>
      <c r="BL199" s="13" t="s">
        <v>192</v>
      </c>
      <c r="BM199" s="196" t="s">
        <v>522</v>
      </c>
    </row>
    <row r="200" s="2" customFormat="1">
      <c r="A200" s="28"/>
      <c r="B200" s="29"/>
      <c r="C200" s="30"/>
      <c r="D200" s="198" t="s">
        <v>124</v>
      </c>
      <c r="E200" s="30"/>
      <c r="F200" s="199" t="s">
        <v>475</v>
      </c>
      <c r="G200" s="30"/>
      <c r="H200" s="30"/>
      <c r="I200" s="30"/>
      <c r="J200" s="30"/>
      <c r="K200" s="30"/>
      <c r="L200" s="34"/>
      <c r="M200" s="200"/>
      <c r="N200" s="201"/>
      <c r="O200" s="80"/>
      <c r="P200" s="80"/>
      <c r="Q200" s="80"/>
      <c r="R200" s="80"/>
      <c r="S200" s="80"/>
      <c r="T200" s="81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T200" s="13" t="s">
        <v>124</v>
      </c>
      <c r="AU200" s="13" t="s">
        <v>80</v>
      </c>
    </row>
    <row r="201" s="2" customFormat="1">
      <c r="A201" s="28"/>
      <c r="B201" s="29"/>
      <c r="C201" s="30"/>
      <c r="D201" s="198" t="s">
        <v>252</v>
      </c>
      <c r="E201" s="30"/>
      <c r="F201" s="223" t="s">
        <v>476</v>
      </c>
      <c r="G201" s="30"/>
      <c r="H201" s="30"/>
      <c r="I201" s="30"/>
      <c r="J201" s="30"/>
      <c r="K201" s="30"/>
      <c r="L201" s="34"/>
      <c r="M201" s="200"/>
      <c r="N201" s="201"/>
      <c r="O201" s="80"/>
      <c r="P201" s="80"/>
      <c r="Q201" s="80"/>
      <c r="R201" s="80"/>
      <c r="S201" s="80"/>
      <c r="T201" s="81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3" t="s">
        <v>252</v>
      </c>
      <c r="AU201" s="13" t="s">
        <v>80</v>
      </c>
    </row>
    <row r="202" s="2" customFormat="1" ht="24.15" customHeight="1">
      <c r="A202" s="28"/>
      <c r="B202" s="29"/>
      <c r="C202" s="215" t="s">
        <v>289</v>
      </c>
      <c r="D202" s="215" t="s">
        <v>188</v>
      </c>
      <c r="E202" s="216" t="s">
        <v>317</v>
      </c>
      <c r="F202" s="217" t="s">
        <v>318</v>
      </c>
      <c r="G202" s="218" t="s">
        <v>118</v>
      </c>
      <c r="H202" s="219">
        <v>1</v>
      </c>
      <c r="I202" s="220">
        <v>2130</v>
      </c>
      <c r="J202" s="220">
        <f>ROUND(I202*H202,2)</f>
        <v>2130</v>
      </c>
      <c r="K202" s="217" t="s">
        <v>119</v>
      </c>
      <c r="L202" s="34"/>
      <c r="M202" s="221" t="s">
        <v>1</v>
      </c>
      <c r="N202" s="222" t="s">
        <v>37</v>
      </c>
      <c r="O202" s="194">
        <v>0</v>
      </c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96" t="s">
        <v>192</v>
      </c>
      <c r="AT202" s="196" t="s">
        <v>188</v>
      </c>
      <c r="AU202" s="196" t="s">
        <v>80</v>
      </c>
      <c r="AY202" s="13" t="s">
        <v>121</v>
      </c>
      <c r="BE202" s="197">
        <f>IF(N202="základní",J202,0)</f>
        <v>2130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3" t="s">
        <v>80</v>
      </c>
      <c r="BK202" s="197">
        <f>ROUND(I202*H202,2)</f>
        <v>2130</v>
      </c>
      <c r="BL202" s="13" t="s">
        <v>192</v>
      </c>
      <c r="BM202" s="196" t="s">
        <v>523</v>
      </c>
    </row>
    <row r="203" s="2" customFormat="1">
      <c r="A203" s="28"/>
      <c r="B203" s="29"/>
      <c r="C203" s="30"/>
      <c r="D203" s="198" t="s">
        <v>124</v>
      </c>
      <c r="E203" s="30"/>
      <c r="F203" s="199" t="s">
        <v>320</v>
      </c>
      <c r="G203" s="30"/>
      <c r="H203" s="30"/>
      <c r="I203" s="30"/>
      <c r="J203" s="30"/>
      <c r="K203" s="30"/>
      <c r="L203" s="34"/>
      <c r="M203" s="200"/>
      <c r="N203" s="201"/>
      <c r="O203" s="80"/>
      <c r="P203" s="80"/>
      <c r="Q203" s="80"/>
      <c r="R203" s="80"/>
      <c r="S203" s="80"/>
      <c r="T203" s="81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3" t="s">
        <v>124</v>
      </c>
      <c r="AU203" s="13" t="s">
        <v>80</v>
      </c>
    </row>
    <row r="204" s="2" customFormat="1" ht="62.7" customHeight="1">
      <c r="A204" s="28"/>
      <c r="B204" s="29"/>
      <c r="C204" s="215" t="s">
        <v>299</v>
      </c>
      <c r="D204" s="215" t="s">
        <v>188</v>
      </c>
      <c r="E204" s="216" t="s">
        <v>322</v>
      </c>
      <c r="F204" s="217" t="s">
        <v>323</v>
      </c>
      <c r="G204" s="218" t="s">
        <v>118</v>
      </c>
      <c r="H204" s="219">
        <v>1</v>
      </c>
      <c r="I204" s="220">
        <v>2550</v>
      </c>
      <c r="J204" s="220">
        <f>ROUND(I204*H204,2)</f>
        <v>2550</v>
      </c>
      <c r="K204" s="217" t="s">
        <v>119</v>
      </c>
      <c r="L204" s="34"/>
      <c r="M204" s="221" t="s">
        <v>1</v>
      </c>
      <c r="N204" s="222" t="s">
        <v>37</v>
      </c>
      <c r="O204" s="194">
        <v>0</v>
      </c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96" t="s">
        <v>192</v>
      </c>
      <c r="AT204" s="196" t="s">
        <v>188</v>
      </c>
      <c r="AU204" s="196" t="s">
        <v>80</v>
      </c>
      <c r="AY204" s="13" t="s">
        <v>121</v>
      </c>
      <c r="BE204" s="197">
        <f>IF(N204="základní",J204,0)</f>
        <v>2550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3" t="s">
        <v>80</v>
      </c>
      <c r="BK204" s="197">
        <f>ROUND(I204*H204,2)</f>
        <v>2550</v>
      </c>
      <c r="BL204" s="13" t="s">
        <v>192</v>
      </c>
      <c r="BM204" s="196" t="s">
        <v>524</v>
      </c>
    </row>
    <row r="205" s="2" customFormat="1">
      <c r="A205" s="28"/>
      <c r="B205" s="29"/>
      <c r="C205" s="30"/>
      <c r="D205" s="198" t="s">
        <v>124</v>
      </c>
      <c r="E205" s="30"/>
      <c r="F205" s="199" t="s">
        <v>325</v>
      </c>
      <c r="G205" s="30"/>
      <c r="H205" s="30"/>
      <c r="I205" s="30"/>
      <c r="J205" s="30"/>
      <c r="K205" s="30"/>
      <c r="L205" s="34"/>
      <c r="M205" s="224"/>
      <c r="N205" s="225"/>
      <c r="O205" s="226"/>
      <c r="P205" s="226"/>
      <c r="Q205" s="226"/>
      <c r="R205" s="226"/>
      <c r="S205" s="226"/>
      <c r="T205" s="227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3" t="s">
        <v>124</v>
      </c>
      <c r="AU205" s="13" t="s">
        <v>80</v>
      </c>
    </row>
    <row r="206" s="2" customFormat="1" ht="6.96" customHeight="1">
      <c r="A206" s="28"/>
      <c r="B206" s="55"/>
      <c r="C206" s="56"/>
      <c r="D206" s="56"/>
      <c r="E206" s="56"/>
      <c r="F206" s="56"/>
      <c r="G206" s="56"/>
      <c r="H206" s="56"/>
      <c r="I206" s="56"/>
      <c r="J206" s="56"/>
      <c r="K206" s="56"/>
      <c r="L206" s="34"/>
      <c r="M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</sheetData>
  <sheetProtection sheet="1" autoFilter="0" formatColumns="0" formatRows="0" objects="1" scenarios="1" spinCount="100000" saltValue="gAYaeP+PNeYMMvorUyARp/Zxyua+CoHt/LBsOxSXgl5OV/sQeKfUARXrre9VXv/sluk7v8vQxZruovjmQFyyjA==" hashValue="CdxXdO6pA4Ob7QC3u3j8uPBZr7QJF9zLbo0l3cU217v64lsp5+AR/U3MWHuj+RC9flu9Hkob9JKAWQM4sySIiQ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2022-10-02T16:20:23Z</dcterms:created>
  <dcterms:modified xsi:type="dcterms:W3CDTF">2022-10-02T16:20:27Z</dcterms:modified>
</cp:coreProperties>
</file>